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108" windowWidth="9096" windowHeight="10848" tabRatio="253" activeTab="0"/>
  </bookViews>
  <sheets>
    <sheet name="2023г" sheetId="1" r:id="rId1"/>
    <sheet name="2024-2025гг " sheetId="2" r:id="rId2"/>
  </sheets>
  <definedNames>
    <definedName name="_xlnm.Print_Area" localSheetId="0">'2023г'!$A$1:$I$1017</definedName>
    <definedName name="_xlnm.Print_Area" localSheetId="1">'2024-2025гг '!$A$1:$J$919</definedName>
  </definedNames>
  <calcPr fullCalcOnLoad="1"/>
</workbook>
</file>

<file path=xl/sharedStrings.xml><?xml version="1.0" encoding="utf-8"?>
<sst xmlns="http://schemas.openxmlformats.org/spreadsheetml/2006/main" count="7768" uniqueCount="827">
  <si>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</si>
  <si>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</si>
  <si>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</si>
  <si>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</si>
  <si>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</si>
  <si>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</si>
  <si>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</si>
  <si>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</si>
  <si>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</si>
  <si>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</si>
  <si>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</si>
  <si>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</si>
  <si>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</si>
  <si>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</si>
  <si>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</si>
  <si>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</si>
  <si>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</si>
  <si>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</si>
  <si>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</si>
  <si>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</si>
  <si>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</si>
  <si>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</si>
  <si>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</si>
  <si>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</si>
  <si>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</si>
  <si>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</si>
  <si>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</si>
  <si>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</si>
  <si>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</si>
  <si>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</si>
  <si>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</si>
  <si>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</si>
  <si>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</si>
  <si>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</si>
  <si>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</si>
  <si>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</si>
  <si>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</si>
  <si>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</si>
  <si>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</si>
  <si>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</si>
  <si>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</si>
  <si>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</si>
  <si>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</si>
  <si>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</si>
  <si>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</si>
  <si>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</si>
  <si>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</si>
  <si>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</si>
  <si>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</si>
  <si>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</si>
  <si>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</si>
  <si>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</si>
  <si>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</si>
  <si>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</si>
  <si>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</si>
  <si>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</si>
  <si>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</si>
  <si>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</si>
  <si>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</si>
  <si>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</si>
  <si>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</si>
  <si>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</si>
  <si>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</si>
  <si>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</si>
  <si>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</si>
  <si>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</si>
  <si>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02 4 01 00000</t>
  </si>
  <si>
    <t>02 4 01 44900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</si>
  <si>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</si>
  <si>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</si>
  <si>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</si>
  <si>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</si>
  <si>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</si>
  <si>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</si>
  <si>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</si>
  <si>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</si>
  <si>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</si>
  <si>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</si>
  <si>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</si>
  <si>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02 3 07 03000</t>
  </si>
  <si>
    <t>99 0 К0 02000</t>
  </si>
  <si>
    <t>99 0 00 43400</t>
  </si>
  <si>
    <t>02 4 08 02000</t>
  </si>
  <si>
    <t>02 4 08 01000</t>
  </si>
  <si>
    <t>02 3 01 01000</t>
  </si>
  <si>
    <t>02 2 02 01000</t>
  </si>
  <si>
    <t>02 3 07 02000</t>
  </si>
  <si>
    <t>03 1 02 01000</t>
  </si>
  <si>
    <t>03 1 01 02V10</t>
  </si>
  <si>
    <t>03 1 01 02V20</t>
  </si>
  <si>
    <t>100</t>
  </si>
  <si>
    <t>02 3 06 00000</t>
  </si>
  <si>
    <t>03 2 01 00000</t>
  </si>
  <si>
    <t>01 4 01 00000</t>
  </si>
  <si>
    <t>04 1 03 00000</t>
  </si>
  <si>
    <t>02 3 07 00000</t>
  </si>
  <si>
    <t>04 1 02 00000</t>
  </si>
  <si>
    <t>02 2 01 00000</t>
  </si>
  <si>
    <t>02 4 08 00000</t>
  </si>
  <si>
    <t>02 3 01 00000</t>
  </si>
  <si>
    <t>02 3 02 00000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</si>
  <si>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</si>
  <si>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</si>
  <si>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</si>
  <si>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</si>
  <si>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</si>
  <si>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</si>
  <si>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</si>
  <si>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</si>
  <si>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</si>
  <si>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</si>
  <si>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</si>
  <si>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</si>
  <si>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</si>
  <si>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</si>
  <si>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</si>
  <si>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</si>
  <si>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</si>
  <si>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</si>
  <si>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</si>
  <si>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02 3 02 01000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</si>
  <si>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</si>
  <si>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</si>
  <si>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</si>
  <si>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</si>
  <si>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</si>
  <si>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</si>
  <si>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</si>
  <si>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</si>
  <si>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</si>
  <si>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</si>
  <si>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</si>
  <si>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</si>
  <si>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</si>
  <si>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</si>
  <si>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</si>
  <si>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</si>
  <si>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</si>
  <si>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</si>
  <si>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</si>
  <si>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</si>
  <si>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</si>
  <si>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</si>
  <si>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</si>
  <si>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</si>
  <si>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</si>
  <si>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</si>
  <si>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</si>
  <si>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</si>
  <si>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</si>
  <si>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</si>
  <si>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</si>
  <si>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</si>
  <si>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</si>
  <si>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</si>
  <si>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</si>
  <si>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</si>
  <si>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</si>
  <si>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</si>
  <si>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</si>
  <si>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</si>
  <si>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</si>
  <si>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</si>
  <si>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</si>
  <si>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</si>
  <si>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</si>
  <si>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</si>
  <si>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</si>
  <si>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</si>
  <si>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</si>
  <si>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</si>
  <si>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</si>
  <si>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</si>
  <si>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</si>
  <si>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</si>
  <si>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</si>
  <si>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</si>
  <si>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</si>
  <si>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</si>
  <si>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</si>
  <si>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</si>
  <si>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</si>
  <si>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</si>
  <si>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</si>
  <si>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</si>
  <si>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</si>
  <si>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</si>
  <si>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</si>
  <si>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</si>
  <si>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>800</t>
  </si>
  <si>
    <t>01 3 01 R0641</t>
  </si>
  <si>
    <t>01 3 01 S0641</t>
  </si>
  <si>
    <t>200</t>
  </si>
  <si>
    <t>600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</si>
  <si>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</si>
  <si>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</si>
  <si>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</si>
  <si>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</si>
  <si>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</si>
  <si>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</si>
  <si>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</si>
  <si>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</si>
  <si>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</si>
  <si>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</si>
  <si>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</si>
  <si>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</si>
  <si>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</si>
  <si>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</si>
  <si>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</si>
  <si>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</si>
  <si>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</si>
  <si>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</si>
  <si>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</si>
  <si>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</si>
  <si>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</si>
  <si>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</si>
  <si>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</si>
  <si>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</si>
  <si>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</si>
  <si>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</si>
  <si>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</si>
  <si>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</si>
  <si>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</si>
  <si>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</si>
  <si>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</si>
  <si>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</si>
  <si>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</si>
  <si>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</si>
  <si>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</si>
  <si>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</si>
  <si>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</si>
  <si>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</si>
  <si>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</si>
  <si>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</si>
  <si>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</si>
  <si>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условий для предоставления общеобразовательной услуги (питание)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</si>
  <si>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</si>
  <si>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</si>
  <si>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</si>
  <si>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</si>
  <si>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</si>
  <si>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</si>
  <si>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</si>
  <si>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</si>
  <si>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</si>
  <si>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</si>
  <si>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</si>
  <si>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</si>
  <si>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</si>
  <si>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</si>
  <si>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</si>
  <si>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</si>
  <si>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</si>
  <si>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</si>
  <si>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</si>
  <si>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</si>
  <si>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</si>
  <si>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</si>
  <si>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</si>
  <si>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</si>
  <si>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</si>
  <si>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</si>
  <si>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</si>
  <si>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</si>
  <si>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</si>
  <si>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</si>
  <si>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</si>
  <si>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</si>
  <si>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</si>
  <si>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</si>
  <si>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</si>
  <si>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</si>
  <si>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</si>
  <si>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</si>
  <si>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</si>
  <si>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</si>
  <si>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</si>
  <si>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</si>
  <si>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</si>
  <si>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</si>
  <si>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</si>
  <si>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</si>
  <si>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</si>
  <si>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</si>
  <si>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</si>
  <si>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</si>
  <si>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</si>
  <si>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</si>
  <si>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</si>
  <si>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</si>
  <si>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</si>
  <si>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</si>
  <si>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</si>
  <si>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</si>
  <si>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</si>
  <si>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</si>
  <si>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</si>
  <si>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</si>
  <si>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</si>
  <si>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</si>
  <si>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</si>
  <si>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</si>
  <si>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</si>
  <si>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</si>
  <si>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</si>
  <si>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</si>
  <si>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</si>
  <si>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</si>
  <si>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</si>
  <si>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</si>
  <si>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</si>
  <si>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</si>
  <si>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</si>
  <si>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</si>
  <si>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</si>
  <si>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</si>
  <si>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</si>
  <si>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</si>
  <si>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</si>
  <si>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</si>
  <si>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</si>
  <si>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</si>
  <si>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</si>
  <si>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</si>
  <si>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</si>
  <si>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</si>
  <si>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</si>
  <si>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</si>
  <si>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</si>
  <si>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</si>
  <si>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</si>
  <si>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</si>
  <si>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</si>
  <si>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</si>
  <si>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</si>
  <si>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</si>
  <si>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</si>
  <si>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</si>
  <si>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</si>
  <si>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</si>
  <si>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</si>
  <si>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</si>
  <si>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</si>
  <si>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</si>
  <si>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</si>
  <si>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</si>
  <si>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</si>
  <si>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</si>
  <si>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</si>
  <si>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</si>
  <si>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</si>
  <si>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</si>
  <si>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</si>
  <si>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</si>
  <si>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</si>
  <si>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</si>
  <si>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</si>
  <si>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</si>
  <si>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</si>
  <si>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</si>
  <si>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</si>
  <si>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</si>
  <si>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</si>
  <si>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</si>
  <si>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</si>
  <si>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</si>
  <si>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</si>
  <si>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</si>
  <si>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</si>
  <si>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</si>
  <si>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</si>
  <si>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</si>
  <si>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</si>
  <si>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</si>
  <si>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</si>
  <si>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</si>
  <si>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</si>
  <si>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</si>
  <si>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</si>
  <si>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</si>
  <si>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</si>
  <si>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</si>
  <si>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</si>
  <si>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</si>
  <si>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</si>
  <si>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</si>
  <si>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</si>
  <si>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</si>
  <si>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</si>
  <si>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</si>
  <si>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</si>
  <si>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</si>
  <si>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</si>
  <si>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</si>
  <si>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</si>
  <si>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</si>
  <si>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</si>
  <si>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</si>
  <si>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</si>
  <si>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</si>
  <si>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</si>
  <si>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</si>
  <si>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</si>
  <si>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</si>
  <si>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</si>
  <si>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</si>
  <si>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08 1 01 L4670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</si>
  <si>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</si>
  <si>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</si>
  <si>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</si>
  <si>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</si>
  <si>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</si>
  <si>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</si>
  <si>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</si>
  <si>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</si>
  <si>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Е2 50972</t>
  </si>
  <si>
    <t>07 3 04 S8500</t>
  </si>
  <si>
    <t>07 3 07 00000</t>
  </si>
  <si>
    <t>11 1 01 00000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</si>
  <si>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</si>
  <si>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</si>
  <si>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</si>
  <si>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</si>
  <si>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</si>
  <si>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</si>
  <si>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</si>
  <si>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</si>
  <si>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</si>
  <si>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</si>
  <si>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</si>
  <si>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</si>
  <si>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</si>
  <si>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</si>
  <si>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</si>
  <si>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 xml:space="preserve">Муниципальная программа "Управление муниципальными финансами
МО "Усть-Коксинский район" Республики Алтай"
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</si>
  <si>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</si>
  <si>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</si>
  <si>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</si>
  <si>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</si>
  <si>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</si>
  <si>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</si>
  <si>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</si>
  <si>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</si>
  <si>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</si>
  <si>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</si>
  <si>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</si>
  <si>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</si>
  <si>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</si>
  <si>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</si>
  <si>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</si>
  <si>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</si>
  <si>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</si>
  <si>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</si>
  <si>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</si>
  <si>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</si>
  <si>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</si>
  <si>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</si>
  <si>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</si>
  <si>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</si>
  <si>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</si>
  <si>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</si>
  <si>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</si>
  <si>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</si>
  <si>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</si>
  <si>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</si>
  <si>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</si>
  <si>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</si>
  <si>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</si>
  <si>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</si>
  <si>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</si>
  <si>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</si>
  <si>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</si>
  <si>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</si>
  <si>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</si>
  <si>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</si>
  <si>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</si>
  <si>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</si>
  <si>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</si>
  <si>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</si>
  <si>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</si>
  <si>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</si>
  <si>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</si>
  <si>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</si>
  <si>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</si>
  <si>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</si>
  <si>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</si>
  <si>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Создание дополнительных мест для детей в возрасте от 1,5 до 3 лет в образовательных организациях</t>
  </si>
  <si>
    <t>06 1 01 S8500</t>
  </si>
  <si>
    <t>к решению "О внесении изменений и дополнений</t>
  </si>
  <si>
    <t>07 1 Р2 03000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</si>
  <si>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</si>
  <si>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</si>
  <si>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</si>
  <si>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</si>
  <si>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</si>
  <si>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</si>
  <si>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</si>
  <si>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</si>
  <si>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</si>
  <si>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4 03 L5671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</si>
  <si>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</si>
  <si>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</si>
  <si>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</si>
  <si>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</si>
  <si>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</si>
  <si>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</si>
  <si>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</si>
  <si>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03 4 03 L5761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</si>
  <si>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</si>
  <si>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</si>
  <si>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</si>
  <si>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06 2 Я1 00000</t>
  </si>
  <si>
    <t>07 4 Я1 00000</t>
  </si>
  <si>
    <t>08 4 Я1 00000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</si>
  <si>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</si>
  <si>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</si>
  <si>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</si>
  <si>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</si>
  <si>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</si>
  <si>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</si>
  <si>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</si>
  <si>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</si>
  <si>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2023г.</t>
  </si>
  <si>
    <t>Изменения на 2023 год (+;-)</t>
  </si>
  <si>
    <t>Итого с учетом изменений на  2023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</si>
  <si>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</si>
  <si>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</si>
  <si>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</si>
  <si>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</si>
  <si>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</si>
  <si>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</si>
  <si>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</si>
  <si>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</si>
  <si>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</si>
  <si>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</si>
  <si>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</si>
  <si>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</si>
  <si>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</si>
  <si>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</si>
  <si>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</si>
  <si>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</si>
  <si>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</si>
  <si>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</si>
  <si>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</si>
  <si>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</si>
  <si>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</si>
  <si>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</si>
  <si>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</si>
  <si>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</si>
  <si>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</si>
  <si>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</si>
  <si>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</si>
  <si>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</si>
  <si>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</si>
  <si>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</si>
  <si>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</si>
  <si>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</si>
  <si>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</si>
  <si>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</si>
  <si>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</si>
  <si>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</si>
  <si>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</si>
  <si>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</si>
  <si>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</si>
  <si>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</si>
  <si>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</si>
  <si>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07 2 02 02000</t>
  </si>
  <si>
    <t>07 2 01 L5761</t>
  </si>
  <si>
    <t>07 3 01 01000</t>
  </si>
  <si>
    <t>06 1 02 01M00</t>
  </si>
  <si>
    <t>Осуществление переданных полномочий по внутреннему муниципальному финансовому контролю</t>
  </si>
  <si>
    <t>07 2 01 53032</t>
  </si>
  <si>
    <t>Основное мероприятие "Обеспечение эффективного управления имуществом (кроме земельных ресурсов)"</t>
  </si>
  <si>
    <t>03 3 01 01Д00</t>
  </si>
  <si>
    <t>2024г.</t>
  </si>
  <si>
    <t>Изменения на 2024 год (+;-)</t>
  </si>
  <si>
    <t>Итого с учетом изменений на  2024 год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</si>
  <si>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</si>
  <si>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1 A2 55195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</si>
  <si>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</si>
  <si>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</si>
  <si>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Расходы на обеспечение функций работников Управления культуры</t>
  </si>
  <si>
    <t>08 4 Я1 00190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</si>
  <si>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</si>
  <si>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07 2 Е1 5520П</t>
  </si>
  <si>
    <t>Освещение деятельности органов местного самоуправления в средствах массовой информации</t>
  </si>
  <si>
    <t>01 1 02 01000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</si>
  <si>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</si>
  <si>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</si>
  <si>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</si>
  <si>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</si>
  <si>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06 1 03 00000</t>
  </si>
  <si>
    <t>Обеспечение  информатизации бюджетного процесса</t>
  </si>
  <si>
    <t>06 1 03 01000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</si>
  <si>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</si>
  <si>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06 1 03 49600</t>
  </si>
  <si>
    <t>Оснащение компьютерным  оборудованием и офисной техникой</t>
  </si>
  <si>
    <t>06 1 03 02000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</si>
  <si>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</si>
  <si>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</si>
  <si>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</si>
  <si>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</si>
  <si>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</si>
  <si>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</si>
  <si>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01 2 03 01000</t>
  </si>
  <si>
    <t>Проведение кадастровых работ и постановка на кадастровый учет земельных участков</t>
  </si>
  <si>
    <t>09 2 01 01000</t>
  </si>
  <si>
    <t xml:space="preserve">Жилищное хозяйство 
</t>
  </si>
  <si>
    <t>Основное мероприятие " Проведение капитального ремонта многоквартирных домов"</t>
  </si>
  <si>
    <t>03 4 02 00000</t>
  </si>
  <si>
    <t xml:space="preserve">Обеспечение мероприятий по проведению капитального ремонта
общего имущества в многоквартирных домах </t>
  </si>
  <si>
    <t>03 4 02 01000</t>
  </si>
  <si>
    <t>Развитие и модернизация систем водоснабжения</t>
  </si>
  <si>
    <t>Развитие и модернизация систем электроснабжения</t>
  </si>
  <si>
    <t>03 1 02 03000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</si>
  <si>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</si>
  <si>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</si>
  <si>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</si>
  <si>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>Предоставление социальных выплат молодым семьям на приобретение (строительство) жилья</t>
  </si>
  <si>
    <t>03 4 03 S4970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</si>
  <si>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</si>
  <si>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</si>
  <si>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</si>
  <si>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08 1 01 02000</t>
  </si>
  <si>
    <t>08 2 01 02000</t>
  </si>
  <si>
    <t>Основное мероприятие "Обеспечение пожарной безопасности объектов дошкольного образования"</t>
  </si>
  <si>
    <t>07 1 03 00000</t>
  </si>
  <si>
    <t>Содержание систем пожарной безопасности</t>
  </si>
  <si>
    <t>07 1 03 01000</t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</si>
  <si>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</si>
  <si>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</si>
  <si>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</si>
  <si>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</si>
  <si>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</si>
  <si>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</si>
  <si>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</si>
  <si>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</si>
  <si>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</si>
  <si>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</si>
  <si>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</si>
  <si>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</si>
  <si>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</si>
  <si>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</si>
  <si>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</si>
  <si>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</si>
  <si>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</si>
  <si>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</si>
  <si>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Организация и проведение мероприятий</t>
  </si>
  <si>
    <t>07 3 04 02000</t>
  </si>
  <si>
    <t>07 3 07 01000</t>
  </si>
  <si>
    <t>Муниципальная программа ""Улучшение условий и охраны труда МО "Усть-Коксинский район" Республики Алтай</t>
  </si>
  <si>
    <t xml:space="preserve">Подпрограмма "Улучшение условий труда"  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</si>
  <si>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</si>
  <si>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</si>
  <si>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</si>
  <si>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</si>
  <si>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</si>
  <si>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</si>
  <si>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</si>
  <si>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Подготовка и проведение выборов и референдумов в законодательные органы местного самоуправления</t>
  </si>
  <si>
    <t>06 1 01 L5762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</si>
  <si>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</si>
  <si>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06 1 01 49600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</si>
  <si>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</si>
  <si>
    <t>Проведение капитального ремонта</t>
  </si>
  <si>
    <t>06 1 03 S9600</t>
  </si>
  <si>
    <t>Осуществление переданных полномочий по внешнему муниципальному финансовому контролю</t>
  </si>
  <si>
    <t>99 0 Я0 04М00</t>
  </si>
  <si>
    <t>Основное мероприятие "Выявление правообладателей ранее учтенных объектов недвижимости"</t>
  </si>
  <si>
    <t>Мероприятия по выявлению правообладателей ранее учтенных объектов недвижимости</t>
  </si>
  <si>
    <t>09 1 04 00000</t>
  </si>
  <si>
    <t>09 1 04 01000</t>
  </si>
  <si>
    <t>Мероприятия, направленные на защиту населения от негативного природного воздействия</t>
  </si>
  <si>
    <t>03 3 0301000</t>
  </si>
  <si>
    <t>03 3 01 S22Д0</t>
  </si>
  <si>
    <t>Внесение в ЕГРН сведений о границах населенных пунктов и территориальных зон</t>
  </si>
  <si>
    <t>09 2 02 03000</t>
  </si>
  <si>
    <t>Приобретение муниципального имущества</t>
  </si>
  <si>
    <t>Капитальные вложения в объекты  государственной (муниципальной) собственности</t>
  </si>
  <si>
    <t>Формирование муниципального специализированного жилищного фонда для обеспечения педагогических работников</t>
  </si>
  <si>
    <t>09 1 03 01000</t>
  </si>
  <si>
    <t>09 1 03 S4700</t>
  </si>
  <si>
    <t>Восстановление платежеспособности и предупреждение банкротства муниципальных унитарных предприятий</t>
  </si>
  <si>
    <t>03 1 01 01000</t>
  </si>
  <si>
    <t>Развитие и модернизация систем теплоснабжения</t>
  </si>
  <si>
    <t>03 1 02 02000</t>
  </si>
  <si>
    <t>Основное мероприятие "Строительство и реконструкция объектов коммунальной инфраструктуры"</t>
  </si>
  <si>
    <t>Строительство и реконструкция объектов коммунальной инфраструктуры</t>
  </si>
  <si>
    <t>03 1 03 01000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</si>
  <si>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</si>
  <si>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Постановка на государственный кадастровый учет объектов муниципального имущества</t>
  </si>
  <si>
    <t>09 1 01 00000</t>
  </si>
  <si>
    <t>09 1 01 01000</t>
  </si>
  <si>
    <t xml:space="preserve"> Строительство и реконструкция</t>
  </si>
  <si>
    <t>Реализация мероприятий по модернизации школьных систем образования</t>
  </si>
  <si>
    <t>07 2 02 L7500</t>
  </si>
  <si>
    <t>07 2 02 S7500</t>
  </si>
  <si>
    <t>06 1 01 S9600</t>
  </si>
  <si>
    <t>07 1 02 01000</t>
  </si>
  <si>
    <t>9</t>
  </si>
  <si>
    <t>Основное мероприятие 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</si>
  <si>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>Основное мероприятие "Создание условий по обеспечению реализации муниципальной программы МО "Усть-Коксинский район" Республики Алтай" Развитие образования"</t>
  </si>
  <si>
    <t>Основное мероприятие "Создание оптимальных  условий для реализации муниципальной программы МО "Усть-Коксинский район"  Республики Алтай "Развитие культуры"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</si>
  <si>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</si>
  <si>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</si>
  <si>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03 3 03 00000</t>
  </si>
  <si>
    <t>03 3 03 01000</t>
  </si>
  <si>
    <t>03 3 04 00000</t>
  </si>
  <si>
    <t>03 3 04 01000</t>
  </si>
  <si>
    <t>Основное мероприятие "Профилактика правонарушений и повышения безопасности дорожного движения"</t>
  </si>
  <si>
    <t>Мероприятия, направленные на профилактику правонарушений и повышения безопасности дорожного движения</t>
  </si>
  <si>
    <t>05 1 02 00000</t>
  </si>
  <si>
    <t>05 1 02 01000</t>
  </si>
  <si>
    <t>Определение начальной цены предмета аукциона по продажи земельных участков (по продаже права аренды)</t>
  </si>
  <si>
    <t>09 2 01 02000</t>
  </si>
  <si>
    <t>Основное мероприятие "Сохранение целостности и экологической безопасности окружающей среды"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</si>
  <si>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</si>
  <si>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03 3 02 00000</t>
  </si>
  <si>
    <t>03 3 02 01000</t>
  </si>
  <si>
    <t>09 1 03 03000</t>
  </si>
  <si>
    <t>07 1 02 02000</t>
  </si>
  <si>
    <t xml:space="preserve">Строительство и реконструкция </t>
  </si>
  <si>
    <t>07 2 02 01000</t>
  </si>
  <si>
    <t>07 2 02 07500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</si>
  <si>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</si>
  <si>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</si>
  <si>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02 2 01 02000</t>
  </si>
  <si>
    <t>Оснащение компьютерным оборудованием, офисной техникой и ее содержание</t>
  </si>
  <si>
    <t>Основное мероприятие "Проведение капитального ремонта зданий и сооружений централизованной библиотечной системы"</t>
  </si>
  <si>
    <t>Капитальный ремонт библиотек</t>
  </si>
  <si>
    <t>08 2 02 00000</t>
  </si>
  <si>
    <t>08 2 02 01000</t>
  </si>
  <si>
    <t>03 4 0300000</t>
  </si>
  <si>
    <t>03 4 0000000</t>
  </si>
  <si>
    <t>Подпрограмма "Улучшение жилищных условий граждан"</t>
  </si>
  <si>
    <t>07 2 Е1 5520F</t>
  </si>
  <si>
    <t>Создание новых  мест в общеобразовательных организациях за счет средств резервного фонда Правительства Российской Федерации</t>
  </si>
  <si>
    <t>Иные межбюджетные трансферты за счет средств резервного фонда МО "Усть-Коксинский район" РА</t>
  </si>
  <si>
    <t>06 1 01 0Ш000</t>
  </si>
  <si>
    <t>09 1 03 02000</t>
  </si>
  <si>
    <t>Проведение оценки муниципального имущества</t>
  </si>
  <si>
    <t>11 1 01 0100С</t>
  </si>
  <si>
    <t>11 1 01 0200С</t>
  </si>
  <si>
    <t>06 1 01 02И9С</t>
  </si>
  <si>
    <t>Мероприятия, направленные на развитие дополнительного образования</t>
  </si>
  <si>
    <t>07 3 09 S7600</t>
  </si>
  <si>
    <t>07 3 09 02000</t>
  </si>
  <si>
    <t xml:space="preserve">Проведение капитального ремонта </t>
  </si>
  <si>
    <t>Проведение мероприятий по текущему ремонту за счет средств резервного фонда МО "Усть-Коксинский район" РА</t>
  </si>
  <si>
    <t>09 3 01 0Ш000</t>
  </si>
  <si>
    <t>07 1 02 S6200</t>
  </si>
  <si>
    <t>07 1 03 S6200</t>
  </si>
  <si>
    <t>07 2 02 S4100</t>
  </si>
  <si>
    <t>Проведение капитального ремонта объектов общего образования</t>
  </si>
  <si>
    <t>07 2 01 S4100</t>
  </si>
  <si>
    <t>Материально-техническое обеспечение образовательных организаций</t>
  </si>
  <si>
    <t>07 2 03 S4100</t>
  </si>
  <si>
    <t xml:space="preserve">Приложение </t>
  </si>
  <si>
    <t>99 0 Я0 01400</t>
  </si>
  <si>
    <t>Председатель районного Совета депутатов МО "Усть-Коксинский район"</t>
  </si>
  <si>
    <t>Содержание электрооборудования и электрических сетей</t>
  </si>
  <si>
    <t>07 1 04 01000</t>
  </si>
  <si>
    <t>07 2 04 01000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</si>
  <si>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</si>
  <si>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</si>
  <si>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</si>
  <si>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</si>
  <si>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11 1 01 S7800</t>
  </si>
  <si>
    <t>Проведение периодических медицинских осмотров</t>
  </si>
  <si>
    <t>Повышение оплаты труда работников муниципальных учреждений культуры</t>
  </si>
  <si>
    <t>Основное мероприятие "Проведение капитального ремонта культурно-досуговых учреждений"</t>
  </si>
  <si>
    <t>Капитальный ремонт культурно-досуговых учреждений</t>
  </si>
  <si>
    <t>08 1 01 S5100</t>
  </si>
  <si>
    <t>08 1 02 00000</t>
  </si>
  <si>
    <t>08 1 02 01000</t>
  </si>
  <si>
    <t>08 2 01 S5100</t>
  </si>
  <si>
    <t>07 3 02 S7800</t>
  </si>
  <si>
    <t>"Усть-Коксинский район" РА на 2023 год</t>
  </si>
  <si>
    <t>и плановый период 2024 и 2025 годов"</t>
  </si>
  <si>
    <t>образования "Усть-Коксинский район" РА на 2023 год</t>
  </si>
  <si>
    <t xml:space="preserve">  и плановый период 2024 и 2025 годов"</t>
  </si>
  <si>
    <t xml:space="preserve"> Функционирование высшего должностного лица субъекта Российской Федерации и муниципального образования 
</t>
  </si>
  <si>
    <t>Муниципальная программа "Управление муниципальным имуществом  МО "Усть-Коксинский район" Республики Алтай"</t>
  </si>
  <si>
    <r>
      <t xml:space="preserve">Подпрограмма "Развитие внутренней инфраструктуры и </t>
    </r>
    <r>
      <rPr>
        <sz val="9"/>
        <color indexed="63"/>
        <rFont val="Times New Roman"/>
        <family val="1"/>
      </rPr>
      <t>обеспечение безопасности жизнедеятельности населения"</t>
    </r>
  </si>
  <si>
    <t>07 3 03 S8500</t>
  </si>
  <si>
    <t>Основное мероприятие "Обеспечение пожарной безопасности объектов дополнительного образования"</t>
  </si>
  <si>
    <t>Государственная поддержка отрасли культуры (субсидии на государственную поддержку лучших сельских учреждений культуры)</t>
  </si>
  <si>
    <t>08 1 A2 55196</t>
  </si>
  <si>
    <t>08 2 02 02000</t>
  </si>
  <si>
    <t>02 3 01 48400</t>
  </si>
  <si>
    <t>02 3 01 44300</t>
  </si>
  <si>
    <t>02 3 01 S4500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</si>
  <si>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</si>
  <si>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</si>
  <si>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07 1 01 S4100</t>
  </si>
  <si>
    <t>Основное мероприятие "Реализация регионального проекта "Успех каждого ребенка"</t>
  </si>
  <si>
    <t>07 2 Е2 00000</t>
  </si>
  <si>
    <t>11 2 0300000</t>
  </si>
  <si>
    <t>11 2 03 47698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</si>
  <si>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2023  год</t>
  </si>
  <si>
    <t>2025г.</t>
  </si>
  <si>
    <t>Изменения на 2025 год (+;-)</t>
  </si>
  <si>
    <t>Итого с учетом изменений на  2025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</si>
  <si>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2024-2025 годы</t>
  </si>
  <si>
    <t>07 1 02 L576П</t>
  </si>
  <si>
    <t>07 1 02 L5760</t>
  </si>
  <si>
    <t>Обеспечение комплексного развития сельских территорий ( субсидии на реализацию проекта комплексного развития сельских территорий в части капитальных вложений в объекты муниципальной собственности)</t>
  </si>
  <si>
    <t>Содействие сбалансированностии устойчивости местных бюджетов сельских поселений</t>
  </si>
  <si>
    <t>Иные межбюджетные трансферты на осуществление переданных полномочий "Выявление правообладателей ранее учтенных объектов недвижимости"</t>
  </si>
  <si>
    <t>06 1 01 02И10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</si>
  <si>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</si>
  <si>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</si>
  <si>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</si>
  <si>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</si>
  <si>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</si>
  <si>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</si>
  <si>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Организация и проведение мероприятий к Дню Победы в Великой Отечественной войне 1941-1945 годов</t>
  </si>
  <si>
    <t>11 2 02 07500</t>
  </si>
  <si>
    <t>11 2 03 01000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</si>
  <si>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</si>
  <si>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</si>
  <si>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</si>
  <si>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</si>
  <si>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Реализация мероприятий на поддержку развития образовательных организаций в Республике Алтай, реализующих программы дошкольного образования</t>
  </si>
  <si>
    <t>07 1 01 46200</t>
  </si>
  <si>
    <t>Приложение 13</t>
  </si>
  <si>
    <t>Приложение 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</si>
</sst>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63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4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4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4" fontId="7" fillId="33" borderId="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10" fillId="33" borderId="10" xfId="0" applyNumberFormat="1" applyFont="1" applyFill="1" applyBorder="1" applyAlignment="1">
      <alignment horizontal="left" vertical="distributed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2"/>
  <sheetViews>
    <sheetView tabSelected="1" view="pageBreakPreview" zoomScale="82" zoomScaleSheetLayoutView="82" zoomScalePageLayoutView="0" workbookViewId="0" topLeftCell="A6">
      <selection activeCell="E6" sqref="E6:I6"/>
    </sheetView>
  </sheetViews>
  <sheetFormatPr defaultColWidth="9.1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375" style="1" customWidth="1"/>
    <col min="5" max="5" width="11.50390625" style="1" customWidth="1"/>
    <col min="6" max="6" width="7.50390625" style="1" customWidth="1"/>
    <col min="7" max="7" width="14.875" style="1" hidden="1" customWidth="1"/>
    <col min="8" max="8" width="14.125" style="1" customWidth="1"/>
    <col min="9" max="9" width="16.00390625" style="1" customWidth="1"/>
    <col min="10" max="10" width="18.625" style="1" customWidth="1"/>
    <col min="11" max="16384" width="9.125" style="1" customWidth="1"/>
  </cols>
  <sheetData>
    <row r="1" spans="3:9" ht="12.75" hidden="1">
      <c r="C1" s="30"/>
      <c r="D1" s="30"/>
      <c r="E1" s="32" t="s">
        <v>757</v>
      </c>
      <c r="F1" s="32"/>
      <c r="G1" s="32"/>
      <c r="H1" s="32"/>
      <c r="I1" s="32"/>
    </row>
    <row r="2" spans="3:9" ht="12.75" hidden="1">
      <c r="C2" s="30"/>
      <c r="D2" s="30"/>
      <c r="E2" s="32" t="s">
        <v>488</v>
      </c>
      <c r="F2" s="32"/>
      <c r="G2" s="32"/>
      <c r="H2" s="32"/>
      <c r="I2" s="32"/>
    </row>
    <row r="3" spans="3:9" ht="12.75" hidden="1">
      <c r="C3" s="30"/>
      <c r="D3" s="30"/>
      <c r="E3" s="32" t="s">
        <v>197</v>
      </c>
      <c r="F3" s="32"/>
      <c r="G3" s="32"/>
      <c r="H3" s="32"/>
      <c r="I3" s="32"/>
    </row>
    <row r="4" spans="3:9" ht="13.5" hidden="1">
      <c r="C4" s="30"/>
      <c r="D4" s="30"/>
      <c r="E4" s="31" t="s">
        <v>222</v>
      </c>
      <c r="F4" s="32" t="s">
        <v>777</v>
      </c>
      <c r="G4" s="32"/>
      <c r="H4" s="32"/>
      <c r="I4" s="32"/>
    </row>
    <row r="5" spans="3:9" ht="13.5" hidden="1">
      <c r="C5" s="30"/>
      <c r="D5" s="30"/>
      <c r="E5" s="33" t="s">
        <v>778</v>
      </c>
      <c r="F5" s="33"/>
      <c r="G5" s="33"/>
      <c r="H5" s="33"/>
      <c r="I5" s="33"/>
    </row>
    <row r="6" spans="3:9" ht="12.75">
      <c r="C6" s="30"/>
      <c r="D6" s="30"/>
      <c r="E6" s="32" t="s">
        <v>825</v>
      </c>
      <c r="F6" s="32"/>
      <c r="G6" s="32"/>
      <c r="H6" s="32"/>
      <c r="I6" s="32"/>
    </row>
    <row r="7" spans="3:9" ht="12.75">
      <c r="C7" s="30"/>
      <c r="D7" s="30"/>
      <c r="E7" s="30"/>
      <c r="F7" s="32" t="s">
        <v>376</v>
      </c>
      <c r="G7" s="32"/>
      <c r="H7" s="32"/>
      <c r="I7" s="32"/>
    </row>
    <row r="8" spans="1:9" ht="13.5">
      <c r="A8" s="23"/>
      <c r="B8" s="30"/>
      <c r="C8" s="30"/>
      <c r="D8" s="32" t="s">
        <v>779</v>
      </c>
      <c r="E8" s="32"/>
      <c r="F8" s="32"/>
      <c r="G8" s="32"/>
      <c r="H8" s="32"/>
      <c r="I8" s="32"/>
    </row>
    <row r="9" spans="1:9" ht="13.5">
      <c r="A9" s="23"/>
      <c r="B9" s="30"/>
      <c r="C9" s="32" t="s">
        <v>780</v>
      </c>
      <c r="D9" s="32"/>
      <c r="E9" s="32"/>
      <c r="F9" s="32"/>
      <c r="G9" s="32"/>
      <c r="H9" s="32"/>
      <c r="I9" s="32"/>
    </row>
    <row r="10" spans="2:9" ht="56.25" customHeight="1">
      <c r="B10" s="37" t="s">
        <v>799</v>
      </c>
      <c r="C10" s="37"/>
      <c r="D10" s="37"/>
      <c r="E10" s="37"/>
      <c r="F10" s="37"/>
      <c r="G10" s="37"/>
      <c r="H10" s="37"/>
      <c r="I10" s="37"/>
    </row>
    <row r="11" spans="2:12" ht="20.25">
      <c r="B11" s="3" t="s">
        <v>43</v>
      </c>
      <c r="C11" s="20" t="s">
        <v>44</v>
      </c>
      <c r="D11" s="20" t="s">
        <v>45</v>
      </c>
      <c r="E11" s="20" t="s">
        <v>46</v>
      </c>
      <c r="F11" s="20" t="s">
        <v>47</v>
      </c>
      <c r="G11" s="20" t="s">
        <v>522</v>
      </c>
      <c r="H11" s="20" t="s">
        <v>523</v>
      </c>
      <c r="I11" s="20" t="s">
        <v>524</v>
      </c>
      <c r="J11" s="21"/>
      <c r="K11" s="21"/>
      <c r="L11" s="21"/>
    </row>
    <row r="12" spans="2:12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/>
      <c r="H12" s="2" t="s">
        <v>16</v>
      </c>
      <c r="I12" s="2" t="s">
        <v>1</v>
      </c>
      <c r="J12" s="18"/>
      <c r="K12" s="18"/>
      <c r="L12" s="18"/>
    </row>
    <row r="13" spans="2:12" ht="12.75">
      <c r="B13" s="15" t="s">
        <v>175</v>
      </c>
      <c r="C13" s="5" t="s">
        <v>49</v>
      </c>
      <c r="D13" s="6"/>
      <c r="E13" s="6"/>
      <c r="F13" s="5"/>
      <c r="G13" s="7">
        <f>G45+G24+G69+G128+G132+G14+G73+G124</f>
        <v>53614991.24</v>
      </c>
      <c r="H13" s="7">
        <f>H45+H24+H69+H128+H132+H14+H73+H124</f>
        <v>-650303.7000000002</v>
      </c>
      <c r="I13" s="7">
        <f>I45+I24+I69+I128+I132+I14+I73+I124</f>
        <v>52964687.54</v>
      </c>
      <c r="J13" s="13"/>
      <c r="K13" s="13"/>
      <c r="L13" s="13"/>
    </row>
    <row r="14" spans="2:12" ht="36">
      <c r="B14" s="15" t="s">
        <v>781</v>
      </c>
      <c r="C14" s="5" t="s">
        <v>49</v>
      </c>
      <c r="D14" s="5" t="s">
        <v>50</v>
      </c>
      <c r="E14" s="5"/>
      <c r="F14" s="5"/>
      <c r="G14" s="7">
        <f aca="true" t="shared" si="0" ref="G14:I15">G15</f>
        <v>1438760</v>
      </c>
      <c r="H14" s="7">
        <f t="shared" si="0"/>
        <v>146030</v>
      </c>
      <c r="I14" s="7">
        <f t="shared" si="0"/>
        <v>1584790</v>
      </c>
      <c r="J14" s="13"/>
      <c r="K14" s="13"/>
      <c r="L14" s="13"/>
    </row>
    <row r="15" spans="2:12" ht="12.75">
      <c r="B15" s="15" t="s">
        <v>121</v>
      </c>
      <c r="C15" s="5" t="s">
        <v>49</v>
      </c>
      <c r="D15" s="5" t="s">
        <v>50</v>
      </c>
      <c r="E15" s="6" t="s">
        <v>113</v>
      </c>
      <c r="F15" s="5"/>
      <c r="G15" s="7">
        <f t="shared" si="0"/>
        <v>1438760</v>
      </c>
      <c r="H15" s="7">
        <f t="shared" si="0"/>
        <v>146030</v>
      </c>
      <c r="I15" s="7">
        <f t="shared" si="0"/>
        <v>1584790</v>
      </c>
      <c r="J15" s="13"/>
      <c r="K15" s="13"/>
      <c r="L15" s="13"/>
    </row>
    <row r="16" spans="2:12" ht="24">
      <c r="B16" s="15" t="s">
        <v>526</v>
      </c>
      <c r="C16" s="5" t="s">
        <v>49</v>
      </c>
      <c r="D16" s="5" t="s">
        <v>50</v>
      </c>
      <c r="E16" s="6" t="s">
        <v>527</v>
      </c>
      <c r="F16" s="5"/>
      <c r="G16" s="7">
        <f>G21+G17</f>
        <v>1438760</v>
      </c>
      <c r="H16" s="7">
        <f>H21+H17</f>
        <v>146030</v>
      </c>
      <c r="I16" s="7">
        <f>I21+I17</f>
        <v>1584790</v>
      </c>
      <c r="J16" s="13"/>
      <c r="K16" s="13"/>
      <c r="L16" s="13"/>
    </row>
    <row r="17" spans="2:9" ht="12.75">
      <c r="B17" s="15" t="s">
        <v>214</v>
      </c>
      <c r="C17" s="5" t="s">
        <v>49</v>
      </c>
      <c r="D17" s="6" t="s">
        <v>50</v>
      </c>
      <c r="E17" s="6" t="s">
        <v>528</v>
      </c>
      <c r="F17" s="5"/>
      <c r="G17" s="7">
        <f>G18</f>
        <v>1438760</v>
      </c>
      <c r="H17" s="7">
        <f>H18</f>
        <v>-1438760</v>
      </c>
      <c r="I17" s="7">
        <f>I18</f>
        <v>0</v>
      </c>
    </row>
    <row r="18" spans="2:9" ht="12.75">
      <c r="B18" s="15" t="s">
        <v>35</v>
      </c>
      <c r="C18" s="5" t="s">
        <v>49</v>
      </c>
      <c r="D18" s="6" t="s">
        <v>50</v>
      </c>
      <c r="E18" s="6" t="s">
        <v>529</v>
      </c>
      <c r="F18" s="5"/>
      <c r="G18" s="7">
        <f>G19+G20</f>
        <v>1438760</v>
      </c>
      <c r="H18" s="7">
        <f>H19+H20</f>
        <v>-1438760</v>
      </c>
      <c r="I18" s="7">
        <f>I19+I20</f>
        <v>0</v>
      </c>
    </row>
    <row r="19" spans="2:9" ht="36">
      <c r="B19" s="15" t="s">
        <v>104</v>
      </c>
      <c r="C19" s="5" t="s">
        <v>49</v>
      </c>
      <c r="D19" s="6" t="s">
        <v>50</v>
      </c>
      <c r="E19" s="6" t="s">
        <v>529</v>
      </c>
      <c r="F19" s="5" t="s">
        <v>90</v>
      </c>
      <c r="G19" s="7">
        <v>1438760</v>
      </c>
      <c r="H19" s="7">
        <f>I19-G19</f>
        <v>-1438760</v>
      </c>
      <c r="I19" s="7">
        <v>0</v>
      </c>
    </row>
    <row r="20" spans="2:9" ht="24" hidden="1">
      <c r="B20" s="15" t="s">
        <v>105</v>
      </c>
      <c r="C20" s="5" t="s">
        <v>49</v>
      </c>
      <c r="D20" s="6" t="s">
        <v>50</v>
      </c>
      <c r="E20" s="6" t="s">
        <v>529</v>
      </c>
      <c r="F20" s="5" t="s">
        <v>192</v>
      </c>
      <c r="G20" s="7">
        <v>0</v>
      </c>
      <c r="H20" s="7">
        <f>I20-G20</f>
        <v>0</v>
      </c>
      <c r="I20" s="7">
        <v>0</v>
      </c>
    </row>
    <row r="21" spans="2:12" ht="24">
      <c r="B21" s="15" t="s">
        <v>122</v>
      </c>
      <c r="C21" s="5" t="s">
        <v>49</v>
      </c>
      <c r="D21" s="5" t="s">
        <v>50</v>
      </c>
      <c r="E21" s="6" t="s">
        <v>530</v>
      </c>
      <c r="F21" s="5"/>
      <c r="G21" s="7">
        <f aca="true" t="shared" si="1" ref="G21:I22">G22</f>
        <v>0</v>
      </c>
      <c r="H21" s="7">
        <f t="shared" si="1"/>
        <v>1584790</v>
      </c>
      <c r="I21" s="7">
        <f t="shared" si="1"/>
        <v>1584790</v>
      </c>
      <c r="J21" s="13"/>
      <c r="K21" s="13"/>
      <c r="L21" s="13"/>
    </row>
    <row r="22" spans="2:12" ht="12.75">
      <c r="B22" s="15" t="s">
        <v>35</v>
      </c>
      <c r="C22" s="5" t="s">
        <v>49</v>
      </c>
      <c r="D22" s="5" t="s">
        <v>50</v>
      </c>
      <c r="E22" s="6" t="s">
        <v>426</v>
      </c>
      <c r="F22" s="5"/>
      <c r="G22" s="7">
        <f t="shared" si="1"/>
        <v>0</v>
      </c>
      <c r="H22" s="7">
        <f t="shared" si="1"/>
        <v>1584790</v>
      </c>
      <c r="I22" s="7">
        <f t="shared" si="1"/>
        <v>1584790</v>
      </c>
      <c r="J22" s="13"/>
      <c r="K22" s="13"/>
      <c r="L22" s="13"/>
    </row>
    <row r="23" spans="2:12" ht="36">
      <c r="B23" s="15" t="s">
        <v>104</v>
      </c>
      <c r="C23" s="5" t="s">
        <v>49</v>
      </c>
      <c r="D23" s="5" t="s">
        <v>50</v>
      </c>
      <c r="E23" s="6" t="s">
        <v>426</v>
      </c>
      <c r="F23" s="5" t="s">
        <v>90</v>
      </c>
      <c r="G23" s="7">
        <v>0</v>
      </c>
      <c r="H23" s="7">
        <f>I23-G23</f>
        <v>1584790</v>
      </c>
      <c r="I23" s="7">
        <f>1217200+367590</f>
        <v>1584790</v>
      </c>
      <c r="J23" s="13"/>
      <c r="K23" s="13"/>
      <c r="L23" s="13"/>
    </row>
    <row r="24" spans="2:9" ht="36">
      <c r="B24" s="15" t="s">
        <v>18</v>
      </c>
      <c r="C24" s="5" t="s">
        <v>49</v>
      </c>
      <c r="D24" s="6" t="s">
        <v>51</v>
      </c>
      <c r="E24" s="6"/>
      <c r="F24" s="5"/>
      <c r="G24" s="7">
        <f>G30+G25</f>
        <v>999840</v>
      </c>
      <c r="H24" s="7">
        <f>H30+H25</f>
        <v>1340450</v>
      </c>
      <c r="I24" s="7">
        <f>I30+I25</f>
        <v>2340290</v>
      </c>
    </row>
    <row r="25" spans="2:9" ht="12.75">
      <c r="B25" s="15" t="s">
        <v>589</v>
      </c>
      <c r="C25" s="5" t="s">
        <v>49</v>
      </c>
      <c r="D25" s="6" t="s">
        <v>51</v>
      </c>
      <c r="E25" s="5" t="s">
        <v>298</v>
      </c>
      <c r="F25" s="5"/>
      <c r="G25" s="7">
        <f aca="true" t="shared" si="2" ref="G25:I28">G26</f>
        <v>0</v>
      </c>
      <c r="H25" s="7">
        <f t="shared" si="2"/>
        <v>8400</v>
      </c>
      <c r="I25" s="7">
        <f t="shared" si="2"/>
        <v>8400</v>
      </c>
    </row>
    <row r="26" spans="2:9" ht="24">
      <c r="B26" s="15" t="s">
        <v>372</v>
      </c>
      <c r="C26" s="5" t="s">
        <v>49</v>
      </c>
      <c r="D26" s="6" t="s">
        <v>51</v>
      </c>
      <c r="E26" s="5" t="s">
        <v>301</v>
      </c>
      <c r="F26" s="5"/>
      <c r="G26" s="7">
        <f t="shared" si="2"/>
        <v>0</v>
      </c>
      <c r="H26" s="7">
        <f t="shared" si="2"/>
        <v>8400</v>
      </c>
      <c r="I26" s="7">
        <f t="shared" si="2"/>
        <v>8400</v>
      </c>
    </row>
    <row r="27" spans="2:9" ht="24">
      <c r="B27" s="15" t="s">
        <v>590</v>
      </c>
      <c r="C27" s="5" t="s">
        <v>49</v>
      </c>
      <c r="D27" s="6" t="s">
        <v>51</v>
      </c>
      <c r="E27" s="5" t="s">
        <v>591</v>
      </c>
      <c r="F27" s="5"/>
      <c r="G27" s="7">
        <f t="shared" si="2"/>
        <v>0</v>
      </c>
      <c r="H27" s="7">
        <f t="shared" si="2"/>
        <v>8400</v>
      </c>
      <c r="I27" s="7">
        <f t="shared" si="2"/>
        <v>8400</v>
      </c>
    </row>
    <row r="28" spans="2:9" ht="12.75">
      <c r="B28" s="15" t="s">
        <v>596</v>
      </c>
      <c r="C28" s="5" t="s">
        <v>49</v>
      </c>
      <c r="D28" s="6" t="s">
        <v>51</v>
      </c>
      <c r="E28" s="5" t="s">
        <v>597</v>
      </c>
      <c r="F28" s="5"/>
      <c r="G28" s="7">
        <f t="shared" si="2"/>
        <v>0</v>
      </c>
      <c r="H28" s="7">
        <f t="shared" si="2"/>
        <v>8400</v>
      </c>
      <c r="I28" s="7">
        <f t="shared" si="2"/>
        <v>8400</v>
      </c>
    </row>
    <row r="29" spans="2:9" ht="24">
      <c r="B29" s="15" t="s">
        <v>105</v>
      </c>
      <c r="C29" s="5" t="s">
        <v>49</v>
      </c>
      <c r="D29" s="6" t="s">
        <v>51</v>
      </c>
      <c r="E29" s="5" t="s">
        <v>597</v>
      </c>
      <c r="F29" s="5" t="s">
        <v>192</v>
      </c>
      <c r="G29" s="7">
        <v>0</v>
      </c>
      <c r="H29" s="7">
        <f>I29-G29</f>
        <v>8400</v>
      </c>
      <c r="I29" s="7">
        <v>8400</v>
      </c>
    </row>
    <row r="30" spans="2:9" ht="12.75">
      <c r="B30" s="15" t="s">
        <v>121</v>
      </c>
      <c r="C30" s="5" t="s">
        <v>49</v>
      </c>
      <c r="D30" s="6" t="s">
        <v>51</v>
      </c>
      <c r="E30" s="6" t="s">
        <v>113</v>
      </c>
      <c r="F30" s="5"/>
      <c r="G30" s="7">
        <f>G31</f>
        <v>999840</v>
      </c>
      <c r="H30" s="7">
        <f>H31</f>
        <v>1332050</v>
      </c>
      <c r="I30" s="7">
        <f>I31</f>
        <v>2331890</v>
      </c>
    </row>
    <row r="31" spans="2:9" ht="12.75">
      <c r="B31" s="15" t="s">
        <v>214</v>
      </c>
      <c r="C31" s="5" t="s">
        <v>49</v>
      </c>
      <c r="D31" s="6" t="s">
        <v>51</v>
      </c>
      <c r="E31" s="6" t="s">
        <v>114</v>
      </c>
      <c r="F31" s="5"/>
      <c r="G31" s="7">
        <f>G34+G41+G43</f>
        <v>999840</v>
      </c>
      <c r="H31" s="7">
        <f>H34+H41+H43</f>
        <v>1332050</v>
      </c>
      <c r="I31" s="7">
        <f>I34+I41+I43</f>
        <v>2331890</v>
      </c>
    </row>
    <row r="32" spans="2:9" ht="24">
      <c r="B32" s="15" t="s">
        <v>526</v>
      </c>
      <c r="C32" s="5" t="s">
        <v>49</v>
      </c>
      <c r="D32" s="6" t="s">
        <v>51</v>
      </c>
      <c r="E32" s="6" t="s">
        <v>527</v>
      </c>
      <c r="F32" s="5"/>
      <c r="G32" s="7">
        <f>G34+G41+G43</f>
        <v>999840</v>
      </c>
      <c r="H32" s="7">
        <f>H34+H41+H43</f>
        <v>1332050</v>
      </c>
      <c r="I32" s="7">
        <f>I34+I41+I43</f>
        <v>2331890</v>
      </c>
    </row>
    <row r="33" spans="2:9" ht="12.75">
      <c r="B33" s="15" t="s">
        <v>214</v>
      </c>
      <c r="C33" s="5" t="s">
        <v>49</v>
      </c>
      <c r="D33" s="6" t="s">
        <v>51</v>
      </c>
      <c r="E33" s="6" t="s">
        <v>528</v>
      </c>
      <c r="F33" s="5"/>
      <c r="G33" s="7">
        <f>G34+G41</f>
        <v>999840</v>
      </c>
      <c r="H33" s="7">
        <f>H34+H41</f>
        <v>362710</v>
      </c>
      <c r="I33" s="7">
        <f>I34+I41</f>
        <v>1362550</v>
      </c>
    </row>
    <row r="34" spans="2:9" ht="12.75">
      <c r="B34" s="15" t="s">
        <v>124</v>
      </c>
      <c r="C34" s="5" t="s">
        <v>49</v>
      </c>
      <c r="D34" s="6" t="s">
        <v>51</v>
      </c>
      <c r="E34" s="6" t="s">
        <v>427</v>
      </c>
      <c r="F34" s="5"/>
      <c r="G34" s="7">
        <f>G35+G37</f>
        <v>999840</v>
      </c>
      <c r="H34" s="7">
        <f>H35+H37</f>
        <v>-69290</v>
      </c>
      <c r="I34" s="7">
        <f>I35+I37</f>
        <v>930550</v>
      </c>
    </row>
    <row r="35" spans="2:9" ht="24">
      <c r="B35" s="15" t="s">
        <v>230</v>
      </c>
      <c r="C35" s="5" t="s">
        <v>49</v>
      </c>
      <c r="D35" s="6" t="s">
        <v>51</v>
      </c>
      <c r="E35" s="6" t="s">
        <v>430</v>
      </c>
      <c r="F35" s="5"/>
      <c r="G35" s="7">
        <f>G36</f>
        <v>589080</v>
      </c>
      <c r="H35" s="7">
        <f>H36</f>
        <v>-120750</v>
      </c>
      <c r="I35" s="7">
        <f>I36</f>
        <v>468330</v>
      </c>
    </row>
    <row r="36" spans="2:9" ht="36">
      <c r="B36" s="15" t="s">
        <v>104</v>
      </c>
      <c r="C36" s="5" t="s">
        <v>49</v>
      </c>
      <c r="D36" s="6" t="s">
        <v>51</v>
      </c>
      <c r="E36" s="6" t="s">
        <v>430</v>
      </c>
      <c r="F36" s="5" t="s">
        <v>90</v>
      </c>
      <c r="G36" s="7">
        <v>589080</v>
      </c>
      <c r="H36" s="7">
        <f>I36-G36</f>
        <v>-120750</v>
      </c>
      <c r="I36" s="7">
        <f>359700+108630</f>
        <v>468330</v>
      </c>
    </row>
    <row r="37" spans="2:9" ht="12.75">
      <c r="B37" s="15" t="s">
        <v>126</v>
      </c>
      <c r="C37" s="5" t="s">
        <v>49</v>
      </c>
      <c r="D37" s="6" t="s">
        <v>51</v>
      </c>
      <c r="E37" s="6" t="s">
        <v>428</v>
      </c>
      <c r="F37" s="5"/>
      <c r="G37" s="7">
        <f>G38+G39+G40</f>
        <v>410760</v>
      </c>
      <c r="H37" s="7">
        <f>H38+H39+H40</f>
        <v>51460</v>
      </c>
      <c r="I37" s="7">
        <f>I38+I39+I40</f>
        <v>462220</v>
      </c>
    </row>
    <row r="38" spans="2:9" ht="36">
      <c r="B38" s="15" t="s">
        <v>104</v>
      </c>
      <c r="C38" s="5" t="s">
        <v>49</v>
      </c>
      <c r="D38" s="6" t="s">
        <v>51</v>
      </c>
      <c r="E38" s="6" t="s">
        <v>428</v>
      </c>
      <c r="F38" s="5">
        <v>100</v>
      </c>
      <c r="G38" s="7">
        <v>410760</v>
      </c>
      <c r="H38" s="7">
        <f>I38-G38</f>
        <v>8740</v>
      </c>
      <c r="I38" s="7">
        <f>292700+38400+88400</f>
        <v>419500</v>
      </c>
    </row>
    <row r="39" spans="2:9" ht="24">
      <c r="B39" s="15" t="s">
        <v>105</v>
      </c>
      <c r="C39" s="5" t="s">
        <v>49</v>
      </c>
      <c r="D39" s="6" t="s">
        <v>51</v>
      </c>
      <c r="E39" s="6" t="s">
        <v>428</v>
      </c>
      <c r="F39" s="5">
        <v>200</v>
      </c>
      <c r="G39" s="7">
        <v>0</v>
      </c>
      <c r="H39" s="7">
        <f>I39-G39</f>
        <v>42720</v>
      </c>
      <c r="I39" s="7">
        <f>24000+18720</f>
        <v>42720</v>
      </c>
    </row>
    <row r="40" spans="2:9" ht="12.75" hidden="1">
      <c r="B40" s="15" t="s">
        <v>108</v>
      </c>
      <c r="C40" s="5" t="s">
        <v>49</v>
      </c>
      <c r="D40" s="6" t="s">
        <v>51</v>
      </c>
      <c r="E40" s="6" t="s">
        <v>428</v>
      </c>
      <c r="F40" s="5" t="s">
        <v>189</v>
      </c>
      <c r="G40" s="7">
        <v>0</v>
      </c>
      <c r="H40" s="7">
        <v>0</v>
      </c>
      <c r="I40" s="7">
        <v>0</v>
      </c>
    </row>
    <row r="41" spans="2:9" ht="12.75">
      <c r="B41" s="15" t="s">
        <v>19</v>
      </c>
      <c r="C41" s="5" t="s">
        <v>49</v>
      </c>
      <c r="D41" s="6" t="s">
        <v>51</v>
      </c>
      <c r="E41" s="6" t="s">
        <v>429</v>
      </c>
      <c r="F41" s="5"/>
      <c r="G41" s="7">
        <f>G42</f>
        <v>0</v>
      </c>
      <c r="H41" s="7">
        <f>H42</f>
        <v>432000</v>
      </c>
      <c r="I41" s="7">
        <f>I42</f>
        <v>432000</v>
      </c>
    </row>
    <row r="42" spans="2:9" ht="36">
      <c r="B42" s="15" t="s">
        <v>104</v>
      </c>
      <c r="C42" s="5" t="s">
        <v>49</v>
      </c>
      <c r="D42" s="6" t="s">
        <v>51</v>
      </c>
      <c r="E42" s="6" t="s">
        <v>429</v>
      </c>
      <c r="F42" s="5">
        <v>100</v>
      </c>
      <c r="G42" s="7">
        <v>0</v>
      </c>
      <c r="H42" s="7">
        <f>I42-G42</f>
        <v>432000</v>
      </c>
      <c r="I42" s="7">
        <v>432000</v>
      </c>
    </row>
    <row r="43" spans="2:9" ht="12.75">
      <c r="B43" s="15" t="s">
        <v>759</v>
      </c>
      <c r="C43" s="5" t="s">
        <v>49</v>
      </c>
      <c r="D43" s="6" t="s">
        <v>51</v>
      </c>
      <c r="E43" s="6" t="s">
        <v>758</v>
      </c>
      <c r="F43" s="5"/>
      <c r="G43" s="7">
        <f>G44</f>
        <v>0</v>
      </c>
      <c r="H43" s="7">
        <f>H44</f>
        <v>969340</v>
      </c>
      <c r="I43" s="7">
        <f>I44</f>
        <v>969340</v>
      </c>
    </row>
    <row r="44" spans="2:9" ht="36">
      <c r="B44" s="15" t="s">
        <v>104</v>
      </c>
      <c r="C44" s="5" t="s">
        <v>49</v>
      </c>
      <c r="D44" s="6" t="s">
        <v>51</v>
      </c>
      <c r="E44" s="6" t="s">
        <v>758</v>
      </c>
      <c r="F44" s="5" t="s">
        <v>90</v>
      </c>
      <c r="G44" s="7">
        <v>0</v>
      </c>
      <c r="H44" s="7">
        <f>I44-G44</f>
        <v>969340</v>
      </c>
      <c r="I44" s="7">
        <f>744500+224840</f>
        <v>969340</v>
      </c>
    </row>
    <row r="45" spans="2:12" ht="36">
      <c r="B45" s="15" t="s">
        <v>20</v>
      </c>
      <c r="C45" s="5" t="s">
        <v>49</v>
      </c>
      <c r="D45" s="6" t="s">
        <v>52</v>
      </c>
      <c r="E45" s="6"/>
      <c r="F45" s="5"/>
      <c r="G45" s="7">
        <f>G46</f>
        <v>19289590</v>
      </c>
      <c r="H45" s="7">
        <f>H46</f>
        <v>-3678335</v>
      </c>
      <c r="I45" s="7">
        <f>I46</f>
        <v>15611255</v>
      </c>
      <c r="J45" s="13"/>
      <c r="K45" s="13"/>
      <c r="L45" s="13"/>
    </row>
    <row r="46" spans="2:12" ht="12.75">
      <c r="B46" s="15" t="s">
        <v>121</v>
      </c>
      <c r="C46" s="5" t="s">
        <v>49</v>
      </c>
      <c r="D46" s="6" t="s">
        <v>52</v>
      </c>
      <c r="E46" s="6" t="s">
        <v>113</v>
      </c>
      <c r="F46" s="5"/>
      <c r="G46" s="7">
        <f>G47+G53+G56+G50</f>
        <v>19289590</v>
      </c>
      <c r="H46" s="7">
        <f>H47+H53+H56+H50</f>
        <v>-3678335</v>
      </c>
      <c r="I46" s="7">
        <f>I47+I53+I56+I50</f>
        <v>15611255</v>
      </c>
      <c r="J46" s="13"/>
      <c r="K46" s="13"/>
      <c r="L46" s="13"/>
    </row>
    <row r="47" spans="2:12" ht="36" hidden="1">
      <c r="B47" s="15" t="s">
        <v>131</v>
      </c>
      <c r="C47" s="5" t="s">
        <v>49</v>
      </c>
      <c r="D47" s="6" t="s">
        <v>52</v>
      </c>
      <c r="E47" s="6" t="s">
        <v>62</v>
      </c>
      <c r="F47" s="5"/>
      <c r="G47" s="7">
        <f>G49+G48</f>
        <v>0</v>
      </c>
      <c r="H47" s="7">
        <f>H49+H48</f>
        <v>0</v>
      </c>
      <c r="I47" s="7">
        <f>I49+I48</f>
        <v>0</v>
      </c>
      <c r="J47" s="13"/>
      <c r="K47" s="13"/>
      <c r="L47" s="13"/>
    </row>
    <row r="48" spans="2:12" ht="36" hidden="1">
      <c r="B48" s="15" t="s">
        <v>104</v>
      </c>
      <c r="C48" s="5" t="s">
        <v>49</v>
      </c>
      <c r="D48" s="6" t="s">
        <v>52</v>
      </c>
      <c r="E48" s="6" t="s">
        <v>62</v>
      </c>
      <c r="F48" s="5" t="s">
        <v>90</v>
      </c>
      <c r="G48" s="7"/>
      <c r="H48" s="7"/>
      <c r="I48" s="7"/>
      <c r="J48" s="13"/>
      <c r="K48" s="13"/>
      <c r="L48" s="13"/>
    </row>
    <row r="49" spans="2:12" ht="24" hidden="1">
      <c r="B49" s="15" t="s">
        <v>105</v>
      </c>
      <c r="C49" s="5" t="s">
        <v>49</v>
      </c>
      <c r="D49" s="6" t="s">
        <v>52</v>
      </c>
      <c r="E49" s="6" t="s">
        <v>62</v>
      </c>
      <c r="F49" s="5">
        <v>200</v>
      </c>
      <c r="G49" s="7"/>
      <c r="H49" s="7"/>
      <c r="I49" s="7"/>
      <c r="J49" s="13"/>
      <c r="K49" s="13"/>
      <c r="L49" s="13"/>
    </row>
    <row r="50" spans="2:12" ht="36">
      <c r="B50" s="15" t="s">
        <v>194</v>
      </c>
      <c r="C50" s="5" t="s">
        <v>49</v>
      </c>
      <c r="D50" s="6" t="s">
        <v>52</v>
      </c>
      <c r="E50" s="6" t="s">
        <v>81</v>
      </c>
      <c r="F50" s="5"/>
      <c r="G50" s="7">
        <f>G51+G52</f>
        <v>111200</v>
      </c>
      <c r="H50" s="7">
        <f>H51+H52</f>
        <v>21500</v>
      </c>
      <c r="I50" s="7">
        <f>I51+I52</f>
        <v>132700</v>
      </c>
      <c r="J50" s="13"/>
      <c r="K50" s="13"/>
      <c r="L50" s="13"/>
    </row>
    <row r="51" spans="2:12" ht="36">
      <c r="B51" s="15" t="s">
        <v>104</v>
      </c>
      <c r="C51" s="5" t="s">
        <v>49</v>
      </c>
      <c r="D51" s="6" t="s">
        <v>52</v>
      </c>
      <c r="E51" s="6" t="s">
        <v>81</v>
      </c>
      <c r="F51" s="5" t="s">
        <v>90</v>
      </c>
      <c r="G51" s="7">
        <f>111200</f>
        <v>111200</v>
      </c>
      <c r="H51" s="7">
        <f>I51-G51</f>
        <v>21500</v>
      </c>
      <c r="I51" s="7">
        <f>101920+30780</f>
        <v>132700</v>
      </c>
      <c r="J51" s="13"/>
      <c r="K51" s="13"/>
      <c r="L51" s="13"/>
    </row>
    <row r="52" spans="2:12" ht="24" hidden="1">
      <c r="B52" s="15" t="s">
        <v>105</v>
      </c>
      <c r="C52" s="5" t="s">
        <v>49</v>
      </c>
      <c r="D52" s="6" t="s">
        <v>52</v>
      </c>
      <c r="E52" s="6" t="s">
        <v>81</v>
      </c>
      <c r="F52" s="5" t="s">
        <v>192</v>
      </c>
      <c r="G52" s="7">
        <v>0</v>
      </c>
      <c r="H52" s="7">
        <f>I52-G52</f>
        <v>0</v>
      </c>
      <c r="I52" s="7">
        <v>0</v>
      </c>
      <c r="J52" s="13"/>
      <c r="K52" s="13"/>
      <c r="L52" s="13"/>
    </row>
    <row r="53" spans="2:12" ht="36">
      <c r="B53" s="15" t="s">
        <v>36</v>
      </c>
      <c r="C53" s="5" t="s">
        <v>49</v>
      </c>
      <c r="D53" s="6" t="s">
        <v>52</v>
      </c>
      <c r="E53" s="6" t="s">
        <v>63</v>
      </c>
      <c r="F53" s="5"/>
      <c r="G53" s="7">
        <f>G54+G55</f>
        <v>1387000</v>
      </c>
      <c r="H53" s="7">
        <f>H54+H55</f>
        <v>143600</v>
      </c>
      <c r="I53" s="7">
        <f>I54+I55</f>
        <v>1530600</v>
      </c>
      <c r="J53" s="13"/>
      <c r="K53" s="13"/>
      <c r="L53" s="13"/>
    </row>
    <row r="54" spans="2:12" ht="36">
      <c r="B54" s="15" t="s">
        <v>104</v>
      </c>
      <c r="C54" s="5" t="s">
        <v>49</v>
      </c>
      <c r="D54" s="6" t="s">
        <v>52</v>
      </c>
      <c r="E54" s="6" t="s">
        <v>63</v>
      </c>
      <c r="F54" s="5">
        <v>100</v>
      </c>
      <c r="G54" s="7">
        <v>1315311</v>
      </c>
      <c r="H54" s="7">
        <f>I54-G54</f>
        <v>137329</v>
      </c>
      <c r="I54" s="7">
        <f>1079300+47400+325940</f>
        <v>1452640</v>
      </c>
      <c r="J54" s="13"/>
      <c r="K54" s="13"/>
      <c r="L54" s="13"/>
    </row>
    <row r="55" spans="2:12" ht="24">
      <c r="B55" s="15" t="s">
        <v>105</v>
      </c>
      <c r="C55" s="5" t="s">
        <v>49</v>
      </c>
      <c r="D55" s="6" t="s">
        <v>52</v>
      </c>
      <c r="E55" s="6" t="s">
        <v>63</v>
      </c>
      <c r="F55" s="5">
        <v>200</v>
      </c>
      <c r="G55" s="7">
        <v>71689</v>
      </c>
      <c r="H55" s="7">
        <f>I55-G55</f>
        <v>6271</v>
      </c>
      <c r="I55" s="7">
        <v>77960</v>
      </c>
      <c r="J55" s="13"/>
      <c r="K55" s="13"/>
      <c r="L55" s="13"/>
    </row>
    <row r="56" spans="2:12" ht="24">
      <c r="B56" s="15" t="s">
        <v>122</v>
      </c>
      <c r="C56" s="5" t="s">
        <v>49</v>
      </c>
      <c r="D56" s="6" t="s">
        <v>52</v>
      </c>
      <c r="E56" s="6" t="s">
        <v>112</v>
      </c>
      <c r="F56" s="5"/>
      <c r="G56" s="7">
        <f>G57+G62</f>
        <v>17791390</v>
      </c>
      <c r="H56" s="7">
        <f>H57+H62</f>
        <v>-3843435</v>
      </c>
      <c r="I56" s="7">
        <f>I57+I62</f>
        <v>13947955</v>
      </c>
      <c r="J56" s="13"/>
      <c r="K56" s="13"/>
      <c r="L56" s="13"/>
    </row>
    <row r="57" spans="2:12" ht="24" hidden="1">
      <c r="B57" s="15" t="s">
        <v>38</v>
      </c>
      <c r="C57" s="5" t="s">
        <v>49</v>
      </c>
      <c r="D57" s="6" t="s">
        <v>52</v>
      </c>
      <c r="E57" s="6" t="s">
        <v>80</v>
      </c>
      <c r="F57" s="5"/>
      <c r="G57" s="7">
        <f>G58+G59</f>
        <v>0</v>
      </c>
      <c r="H57" s="7">
        <f>H58+H59</f>
        <v>0</v>
      </c>
      <c r="I57" s="7">
        <f>I58+I59</f>
        <v>0</v>
      </c>
      <c r="J57" s="13"/>
      <c r="K57" s="13"/>
      <c r="L57" s="13"/>
    </row>
    <row r="58" spans="2:12" ht="36" hidden="1">
      <c r="B58" s="15" t="s">
        <v>104</v>
      </c>
      <c r="C58" s="5" t="s">
        <v>49</v>
      </c>
      <c r="D58" s="6" t="s">
        <v>52</v>
      </c>
      <c r="E58" s="6" t="s">
        <v>80</v>
      </c>
      <c r="F58" s="5" t="s">
        <v>90</v>
      </c>
      <c r="G58" s="7">
        <v>0</v>
      </c>
      <c r="H58" s="7">
        <v>0</v>
      </c>
      <c r="I58" s="7">
        <v>0</v>
      </c>
      <c r="J58" s="13"/>
      <c r="K58" s="13"/>
      <c r="L58" s="13"/>
    </row>
    <row r="59" spans="2:12" ht="24" hidden="1">
      <c r="B59" s="15" t="s">
        <v>105</v>
      </c>
      <c r="C59" s="5" t="s">
        <v>49</v>
      </c>
      <c r="D59" s="6" t="s">
        <v>52</v>
      </c>
      <c r="E59" s="6" t="s">
        <v>80</v>
      </c>
      <c r="F59" s="5" t="s">
        <v>192</v>
      </c>
      <c r="G59" s="7">
        <v>0</v>
      </c>
      <c r="H59" s="7">
        <v>0</v>
      </c>
      <c r="I59" s="7">
        <v>0</v>
      </c>
      <c r="J59" s="13"/>
      <c r="K59" s="13"/>
      <c r="L59" s="13"/>
    </row>
    <row r="60" spans="2:12" ht="24">
      <c r="B60" s="15" t="s">
        <v>526</v>
      </c>
      <c r="C60" s="5" t="s">
        <v>49</v>
      </c>
      <c r="D60" s="6" t="s">
        <v>52</v>
      </c>
      <c r="E60" s="6" t="s">
        <v>527</v>
      </c>
      <c r="F60" s="5"/>
      <c r="G60" s="7">
        <f aca="true" t="shared" si="3" ref="G60:I61">G61</f>
        <v>17791390</v>
      </c>
      <c r="H60" s="7">
        <f t="shared" si="3"/>
        <v>-3843435</v>
      </c>
      <c r="I60" s="7">
        <f t="shared" si="3"/>
        <v>13947955</v>
      </c>
      <c r="J60" s="13"/>
      <c r="K60" s="13"/>
      <c r="L60" s="13"/>
    </row>
    <row r="61" spans="2:12" ht="24">
      <c r="B61" s="15" t="s">
        <v>122</v>
      </c>
      <c r="C61" s="5" t="s">
        <v>49</v>
      </c>
      <c r="D61" s="6" t="s">
        <v>52</v>
      </c>
      <c r="E61" s="6" t="s">
        <v>530</v>
      </c>
      <c r="F61" s="5"/>
      <c r="G61" s="7">
        <f t="shared" si="3"/>
        <v>17791390</v>
      </c>
      <c r="H61" s="7">
        <f t="shared" si="3"/>
        <v>-3843435</v>
      </c>
      <c r="I61" s="7">
        <f t="shared" si="3"/>
        <v>13947955</v>
      </c>
      <c r="J61" s="13"/>
      <c r="K61" s="13"/>
      <c r="L61" s="13"/>
    </row>
    <row r="62" spans="2:12" ht="24">
      <c r="B62" s="15" t="s">
        <v>123</v>
      </c>
      <c r="C62" s="5" t="s">
        <v>49</v>
      </c>
      <c r="D62" s="6" t="s">
        <v>52</v>
      </c>
      <c r="E62" s="6" t="s">
        <v>377</v>
      </c>
      <c r="F62" s="5"/>
      <c r="G62" s="7">
        <f>G63+G65</f>
        <v>17791390</v>
      </c>
      <c r="H62" s="7">
        <f>H63+H65</f>
        <v>-3843435</v>
      </c>
      <c r="I62" s="7">
        <f>I63+I65</f>
        <v>13947955</v>
      </c>
      <c r="J62" s="13"/>
      <c r="K62" s="13"/>
      <c r="L62" s="13"/>
    </row>
    <row r="63" spans="2:12" ht="24">
      <c r="B63" s="15" t="s">
        <v>125</v>
      </c>
      <c r="C63" s="5" t="s">
        <v>49</v>
      </c>
      <c r="D63" s="6" t="s">
        <v>52</v>
      </c>
      <c r="E63" s="6" t="s">
        <v>378</v>
      </c>
      <c r="F63" s="5"/>
      <c r="G63" s="7">
        <f>G64</f>
        <v>15468890</v>
      </c>
      <c r="H63" s="7">
        <f>H64</f>
        <v>-4520240</v>
      </c>
      <c r="I63" s="7">
        <f>I64</f>
        <v>10948650</v>
      </c>
      <c r="J63" s="13"/>
      <c r="K63" s="13"/>
      <c r="L63" s="13"/>
    </row>
    <row r="64" spans="2:12" ht="36">
      <c r="B64" s="15" t="s">
        <v>104</v>
      </c>
      <c r="C64" s="5" t="s">
        <v>49</v>
      </c>
      <c r="D64" s="6" t="s">
        <v>52</v>
      </c>
      <c r="E64" s="6" t="s">
        <v>378</v>
      </c>
      <c r="F64" s="5">
        <v>100</v>
      </c>
      <c r="G64" s="7">
        <v>15468890</v>
      </c>
      <c r="H64" s="7">
        <f>I64-G64</f>
        <v>-4520240</v>
      </c>
      <c r="I64" s="7">
        <f>8409100+2539550</f>
        <v>10948650</v>
      </c>
      <c r="J64" s="13"/>
      <c r="K64" s="13"/>
      <c r="L64" s="13"/>
    </row>
    <row r="65" spans="2:12" ht="24">
      <c r="B65" s="15" t="s">
        <v>127</v>
      </c>
      <c r="C65" s="5" t="s">
        <v>49</v>
      </c>
      <c r="D65" s="6" t="s">
        <v>52</v>
      </c>
      <c r="E65" s="6" t="s">
        <v>379</v>
      </c>
      <c r="F65" s="5"/>
      <c r="G65" s="7">
        <f>G66+G67+G68</f>
        <v>2322500</v>
      </c>
      <c r="H65" s="7">
        <f>H66+H67+H68</f>
        <v>676805</v>
      </c>
      <c r="I65" s="7">
        <f>I66+I67+I68</f>
        <v>2999305</v>
      </c>
      <c r="J65" s="13"/>
      <c r="K65" s="13"/>
      <c r="L65" s="13"/>
    </row>
    <row r="66" spans="2:12" ht="36">
      <c r="B66" s="15" t="s">
        <v>104</v>
      </c>
      <c r="C66" s="5" t="s">
        <v>49</v>
      </c>
      <c r="D66" s="6" t="s">
        <v>52</v>
      </c>
      <c r="E66" s="6" t="s">
        <v>379</v>
      </c>
      <c r="F66" s="5">
        <v>100</v>
      </c>
      <c r="G66" s="7">
        <v>2322500</v>
      </c>
      <c r="H66" s="7">
        <f>I66-G66</f>
        <v>200535</v>
      </c>
      <c r="I66" s="7">
        <f>1728600+272400+522035</f>
        <v>2523035</v>
      </c>
      <c r="J66" s="13"/>
      <c r="K66" s="13"/>
      <c r="L66" s="13"/>
    </row>
    <row r="67" spans="2:12" ht="24" hidden="1">
      <c r="B67" s="15" t="s">
        <v>105</v>
      </c>
      <c r="C67" s="5" t="s">
        <v>49</v>
      </c>
      <c r="D67" s="6" t="s">
        <v>52</v>
      </c>
      <c r="E67" s="6" t="s">
        <v>379</v>
      </c>
      <c r="F67" s="5">
        <v>200</v>
      </c>
      <c r="G67" s="7">
        <v>0</v>
      </c>
      <c r="H67" s="7">
        <f>I67-G67</f>
        <v>200000</v>
      </c>
      <c r="I67" s="7">
        <v>200000</v>
      </c>
      <c r="J67" s="13"/>
      <c r="K67" s="13"/>
      <c r="L67" s="13"/>
    </row>
    <row r="68" spans="2:12" ht="12.75">
      <c r="B68" s="15" t="s">
        <v>108</v>
      </c>
      <c r="C68" s="5" t="s">
        <v>49</v>
      </c>
      <c r="D68" s="6" t="s">
        <v>52</v>
      </c>
      <c r="E68" s="6" t="s">
        <v>379</v>
      </c>
      <c r="F68" s="5">
        <v>800</v>
      </c>
      <c r="G68" s="7">
        <v>0</v>
      </c>
      <c r="H68" s="7">
        <f>I68-G68</f>
        <v>276270</v>
      </c>
      <c r="I68" s="7">
        <f>264270+12000</f>
        <v>276270</v>
      </c>
      <c r="J68" s="13"/>
      <c r="K68" s="13"/>
      <c r="L68" s="13"/>
    </row>
    <row r="69" spans="2:12" ht="12.75">
      <c r="B69" s="15" t="s">
        <v>5</v>
      </c>
      <c r="C69" s="5" t="s">
        <v>49</v>
      </c>
      <c r="D69" s="6" t="s">
        <v>58</v>
      </c>
      <c r="E69" s="6"/>
      <c r="F69" s="5"/>
      <c r="G69" s="7">
        <f>G71</f>
        <v>4000</v>
      </c>
      <c r="H69" s="7">
        <f>H71</f>
        <v>-2300</v>
      </c>
      <c r="I69" s="7">
        <f>I71</f>
        <v>1700</v>
      </c>
      <c r="J69" s="13"/>
      <c r="K69" s="13"/>
      <c r="L69" s="13"/>
    </row>
    <row r="70" spans="2:12" ht="12.75">
      <c r="B70" s="15" t="s">
        <v>121</v>
      </c>
      <c r="C70" s="5" t="s">
        <v>49</v>
      </c>
      <c r="D70" s="6" t="s">
        <v>58</v>
      </c>
      <c r="E70" s="6" t="s">
        <v>113</v>
      </c>
      <c r="F70" s="5"/>
      <c r="G70" s="7">
        <f aca="true" t="shared" si="4" ref="G70:I71">G71</f>
        <v>4000</v>
      </c>
      <c r="H70" s="7">
        <f t="shared" si="4"/>
        <v>-2300</v>
      </c>
      <c r="I70" s="7">
        <f t="shared" si="4"/>
        <v>1700</v>
      </c>
      <c r="J70" s="13"/>
      <c r="K70" s="13"/>
      <c r="L70" s="13"/>
    </row>
    <row r="71" spans="2:12" ht="36">
      <c r="B71" s="15" t="s">
        <v>129</v>
      </c>
      <c r="C71" s="5" t="s">
        <v>49</v>
      </c>
      <c r="D71" s="6" t="s">
        <v>58</v>
      </c>
      <c r="E71" s="6" t="s">
        <v>64</v>
      </c>
      <c r="F71" s="5"/>
      <c r="G71" s="7">
        <f t="shared" si="4"/>
        <v>4000</v>
      </c>
      <c r="H71" s="7">
        <f t="shared" si="4"/>
        <v>-2300</v>
      </c>
      <c r="I71" s="7">
        <f t="shared" si="4"/>
        <v>1700</v>
      </c>
      <c r="J71" s="13"/>
      <c r="K71" s="13"/>
      <c r="L71" s="13"/>
    </row>
    <row r="72" spans="2:12" ht="24">
      <c r="B72" s="15" t="s">
        <v>105</v>
      </c>
      <c r="C72" s="5" t="s">
        <v>49</v>
      </c>
      <c r="D72" s="6" t="s">
        <v>58</v>
      </c>
      <c r="E72" s="6" t="s">
        <v>64</v>
      </c>
      <c r="F72" s="5">
        <v>200</v>
      </c>
      <c r="G72" s="7">
        <v>4000</v>
      </c>
      <c r="H72" s="7">
        <f>I72-G72</f>
        <v>-2300</v>
      </c>
      <c r="I72" s="7">
        <v>1700</v>
      </c>
      <c r="J72" s="13"/>
      <c r="K72" s="13"/>
      <c r="L72" s="13"/>
    </row>
    <row r="73" spans="2:12" ht="24">
      <c r="B73" s="15" t="s">
        <v>31</v>
      </c>
      <c r="C73" s="5" t="s">
        <v>49</v>
      </c>
      <c r="D73" s="6" t="s">
        <v>53</v>
      </c>
      <c r="E73" s="6"/>
      <c r="F73" s="5"/>
      <c r="G73" s="7">
        <f>G74+G77+G104+G109</f>
        <v>9397770</v>
      </c>
      <c r="H73" s="7">
        <f>H74+H77+H104+H109</f>
        <v>-1040904</v>
      </c>
      <c r="I73" s="7">
        <f>I74+I77+I104+I109</f>
        <v>8356866</v>
      </c>
      <c r="J73" s="13"/>
      <c r="K73" s="13"/>
      <c r="L73" s="13"/>
    </row>
    <row r="74" spans="2:12" ht="24" hidden="1">
      <c r="B74" s="15" t="s">
        <v>158</v>
      </c>
      <c r="C74" s="5" t="s">
        <v>49</v>
      </c>
      <c r="D74" s="6" t="s">
        <v>53</v>
      </c>
      <c r="E74" s="6" t="s">
        <v>101</v>
      </c>
      <c r="F74" s="5"/>
      <c r="G74" s="7">
        <f aca="true" t="shared" si="5" ref="G74:I75">G75</f>
        <v>0</v>
      </c>
      <c r="H74" s="7">
        <f t="shared" si="5"/>
        <v>0</v>
      </c>
      <c r="I74" s="7">
        <f t="shared" si="5"/>
        <v>0</v>
      </c>
      <c r="J74" s="13"/>
      <c r="K74" s="13"/>
      <c r="L74" s="13"/>
    </row>
    <row r="75" spans="2:12" ht="24" hidden="1">
      <c r="B75" s="15" t="s">
        <v>159</v>
      </c>
      <c r="C75" s="5" t="s">
        <v>49</v>
      </c>
      <c r="D75" s="6" t="s">
        <v>53</v>
      </c>
      <c r="E75" s="6" t="s">
        <v>87</v>
      </c>
      <c r="F75" s="5"/>
      <c r="G75" s="7">
        <f t="shared" si="5"/>
        <v>0</v>
      </c>
      <c r="H75" s="7">
        <f t="shared" si="5"/>
        <v>0</v>
      </c>
      <c r="I75" s="7">
        <f t="shared" si="5"/>
        <v>0</v>
      </c>
      <c r="J75" s="13"/>
      <c r="K75" s="13"/>
      <c r="L75" s="13"/>
    </row>
    <row r="76" spans="2:12" ht="24" hidden="1">
      <c r="B76" s="15" t="s">
        <v>105</v>
      </c>
      <c r="C76" s="5" t="s">
        <v>49</v>
      </c>
      <c r="D76" s="6" t="s">
        <v>53</v>
      </c>
      <c r="E76" s="6" t="s">
        <v>87</v>
      </c>
      <c r="F76" s="5">
        <v>200</v>
      </c>
      <c r="G76" s="7"/>
      <c r="H76" s="7"/>
      <c r="I76" s="7"/>
      <c r="J76" s="13"/>
      <c r="K76" s="13"/>
      <c r="L76" s="13"/>
    </row>
    <row r="77" spans="2:12" ht="24">
      <c r="B77" s="15" t="s">
        <v>471</v>
      </c>
      <c r="C77" s="5" t="s">
        <v>49</v>
      </c>
      <c r="D77" s="6" t="s">
        <v>53</v>
      </c>
      <c r="E77" s="6" t="s">
        <v>298</v>
      </c>
      <c r="F77" s="5"/>
      <c r="G77" s="7">
        <f>G93+G78</f>
        <v>7210400</v>
      </c>
      <c r="H77" s="7">
        <f>H93+H78</f>
        <v>-588433</v>
      </c>
      <c r="I77" s="7">
        <f>I93+I78</f>
        <v>6621967</v>
      </c>
      <c r="J77" s="13"/>
      <c r="K77" s="13"/>
      <c r="L77" s="13"/>
    </row>
    <row r="78" spans="2:12" ht="24">
      <c r="B78" s="15" t="s">
        <v>372</v>
      </c>
      <c r="C78" s="5" t="s">
        <v>49</v>
      </c>
      <c r="D78" s="6" t="s">
        <v>53</v>
      </c>
      <c r="E78" s="6" t="s">
        <v>301</v>
      </c>
      <c r="F78" s="5"/>
      <c r="G78" s="7">
        <f>G79+G84</f>
        <v>900</v>
      </c>
      <c r="H78" s="7">
        <f>H79+H84</f>
        <v>469397</v>
      </c>
      <c r="I78" s="7">
        <f>I79+I84</f>
        <v>470297</v>
      </c>
      <c r="J78" s="13"/>
      <c r="K78" s="13"/>
      <c r="L78" s="13"/>
    </row>
    <row r="79" spans="2:12" ht="24">
      <c r="B79" s="15" t="s">
        <v>531</v>
      </c>
      <c r="C79" s="5" t="s">
        <v>49</v>
      </c>
      <c r="D79" s="6" t="s">
        <v>53</v>
      </c>
      <c r="E79" s="6" t="s">
        <v>532</v>
      </c>
      <c r="F79" s="5"/>
      <c r="G79" s="7">
        <f>G80+G82</f>
        <v>900</v>
      </c>
      <c r="H79" s="7">
        <f>H80+H82</f>
        <v>5069</v>
      </c>
      <c r="I79" s="7">
        <f>I80+I82</f>
        <v>5969</v>
      </c>
      <c r="J79" s="13"/>
      <c r="K79" s="13"/>
      <c r="L79" s="13"/>
    </row>
    <row r="80" spans="2:12" ht="12.75" hidden="1">
      <c r="B80" s="15" t="s">
        <v>533</v>
      </c>
      <c r="C80" s="5" t="s">
        <v>49</v>
      </c>
      <c r="D80" s="6" t="s">
        <v>53</v>
      </c>
      <c r="E80" s="6" t="s">
        <v>534</v>
      </c>
      <c r="F80" s="5"/>
      <c r="G80" s="7">
        <f>G81</f>
        <v>0</v>
      </c>
      <c r="H80" s="7">
        <f>H81</f>
        <v>0</v>
      </c>
      <c r="I80" s="7">
        <f>I81</f>
        <v>0</v>
      </c>
      <c r="J80" s="13"/>
      <c r="K80" s="13"/>
      <c r="L80" s="13"/>
    </row>
    <row r="81" spans="2:12" ht="24" hidden="1">
      <c r="B81" s="15" t="s">
        <v>105</v>
      </c>
      <c r="C81" s="5" t="s">
        <v>49</v>
      </c>
      <c r="D81" s="6" t="s">
        <v>53</v>
      </c>
      <c r="E81" s="6" t="s">
        <v>534</v>
      </c>
      <c r="F81" s="5" t="s">
        <v>192</v>
      </c>
      <c r="G81" s="7"/>
      <c r="H81" s="7"/>
      <c r="I81" s="7"/>
      <c r="J81" s="13"/>
      <c r="K81" s="13"/>
      <c r="L81" s="13"/>
    </row>
    <row r="82" spans="2:12" ht="24">
      <c r="B82" s="15" t="s">
        <v>570</v>
      </c>
      <c r="C82" s="5" t="s">
        <v>49</v>
      </c>
      <c r="D82" s="6" t="s">
        <v>53</v>
      </c>
      <c r="E82" s="6" t="s">
        <v>569</v>
      </c>
      <c r="F82" s="5"/>
      <c r="G82" s="7">
        <f>G83</f>
        <v>900</v>
      </c>
      <c r="H82" s="7">
        <f>H83</f>
        <v>5069</v>
      </c>
      <c r="I82" s="7">
        <f>I83</f>
        <v>5969</v>
      </c>
      <c r="J82" s="13"/>
      <c r="K82" s="13"/>
      <c r="L82" s="13"/>
    </row>
    <row r="83" spans="2:12" ht="24">
      <c r="B83" s="15" t="s">
        <v>105</v>
      </c>
      <c r="C83" s="5" t="s">
        <v>49</v>
      </c>
      <c r="D83" s="6" t="s">
        <v>53</v>
      </c>
      <c r="E83" s="6" t="s">
        <v>569</v>
      </c>
      <c r="F83" s="5" t="s">
        <v>192</v>
      </c>
      <c r="G83" s="7">
        <v>900</v>
      </c>
      <c r="H83" s="7">
        <f>I83-G83</f>
        <v>5069</v>
      </c>
      <c r="I83" s="7">
        <v>5969</v>
      </c>
      <c r="J83" s="13"/>
      <c r="K83" s="13"/>
      <c r="L83" s="13"/>
    </row>
    <row r="84" spans="2:9" ht="24">
      <c r="B84" s="15" t="s">
        <v>590</v>
      </c>
      <c r="C84" s="5" t="s">
        <v>49</v>
      </c>
      <c r="D84" s="6" t="s">
        <v>53</v>
      </c>
      <c r="E84" s="5" t="s">
        <v>591</v>
      </c>
      <c r="F84" s="5"/>
      <c r="G84" s="7">
        <f>G87+G85</f>
        <v>0</v>
      </c>
      <c r="H84" s="7">
        <f>H87+H85</f>
        <v>464328</v>
      </c>
      <c r="I84" s="7">
        <f>I87+I85</f>
        <v>464328</v>
      </c>
    </row>
    <row r="85" spans="2:12" ht="12.75">
      <c r="B85" s="15" t="s">
        <v>592</v>
      </c>
      <c r="C85" s="5" t="s">
        <v>49</v>
      </c>
      <c r="D85" s="6" t="s">
        <v>53</v>
      </c>
      <c r="E85" s="5" t="s">
        <v>593</v>
      </c>
      <c r="F85" s="5"/>
      <c r="G85" s="7">
        <f>G86</f>
        <v>0</v>
      </c>
      <c r="H85" s="7">
        <f>H86</f>
        <v>444078</v>
      </c>
      <c r="I85" s="7">
        <f>I86</f>
        <v>444078</v>
      </c>
      <c r="J85" s="13"/>
      <c r="K85" s="13"/>
      <c r="L85" s="13"/>
    </row>
    <row r="86" spans="2:12" ht="24">
      <c r="B86" s="15" t="s">
        <v>105</v>
      </c>
      <c r="C86" s="5" t="s">
        <v>49</v>
      </c>
      <c r="D86" s="6" t="s">
        <v>53</v>
      </c>
      <c r="E86" s="5" t="s">
        <v>593</v>
      </c>
      <c r="F86" s="5" t="s">
        <v>192</v>
      </c>
      <c r="G86" s="7">
        <v>0</v>
      </c>
      <c r="H86" s="7">
        <f>I86-G86</f>
        <v>444078</v>
      </c>
      <c r="I86" s="7">
        <v>444078</v>
      </c>
      <c r="J86" s="13"/>
      <c r="K86" s="13"/>
      <c r="L86" s="13"/>
    </row>
    <row r="87" spans="2:9" ht="12.75">
      <c r="B87" s="15" t="s">
        <v>596</v>
      </c>
      <c r="C87" s="5" t="s">
        <v>49</v>
      </c>
      <c r="D87" s="6" t="s">
        <v>53</v>
      </c>
      <c r="E87" s="5" t="s">
        <v>597</v>
      </c>
      <c r="F87" s="5"/>
      <c r="G87" s="7">
        <f>G88</f>
        <v>0</v>
      </c>
      <c r="H87" s="7">
        <f>H88</f>
        <v>20250</v>
      </c>
      <c r="I87" s="7">
        <f>I88</f>
        <v>20250</v>
      </c>
    </row>
    <row r="88" spans="2:9" ht="24">
      <c r="B88" s="15" t="s">
        <v>105</v>
      </c>
      <c r="C88" s="5" t="s">
        <v>49</v>
      </c>
      <c r="D88" s="6" t="s">
        <v>53</v>
      </c>
      <c r="E88" s="5" t="s">
        <v>597</v>
      </c>
      <c r="F88" s="5" t="s">
        <v>192</v>
      </c>
      <c r="G88" s="7">
        <v>0</v>
      </c>
      <c r="H88" s="7">
        <f>I88-G88</f>
        <v>20250</v>
      </c>
      <c r="I88" s="7">
        <f>13000+7250</f>
        <v>20250</v>
      </c>
    </row>
    <row r="89" spans="2:12" ht="48" hidden="1">
      <c r="B89" s="15" t="s">
        <v>594</v>
      </c>
      <c r="C89" s="5" t="s">
        <v>49</v>
      </c>
      <c r="D89" s="6" t="s">
        <v>53</v>
      </c>
      <c r="E89" s="5" t="s">
        <v>595</v>
      </c>
      <c r="F89" s="5"/>
      <c r="G89" s="7">
        <f>G90</f>
        <v>0</v>
      </c>
      <c r="H89" s="7">
        <f>H90</f>
        <v>0</v>
      </c>
      <c r="I89" s="7">
        <f>I90</f>
        <v>0</v>
      </c>
      <c r="J89" s="13"/>
      <c r="K89" s="13"/>
      <c r="L89" s="13"/>
    </row>
    <row r="90" spans="2:12" ht="24" hidden="1">
      <c r="B90" s="15" t="s">
        <v>105</v>
      </c>
      <c r="C90" s="5" t="s">
        <v>49</v>
      </c>
      <c r="D90" s="6" t="s">
        <v>53</v>
      </c>
      <c r="E90" s="5" t="s">
        <v>595</v>
      </c>
      <c r="F90" s="5" t="s">
        <v>192</v>
      </c>
      <c r="G90" s="7">
        <v>0</v>
      </c>
      <c r="H90" s="7">
        <f>I90-G90</f>
        <v>0</v>
      </c>
      <c r="I90" s="7">
        <v>0</v>
      </c>
      <c r="J90" s="13"/>
      <c r="K90" s="13"/>
      <c r="L90" s="13"/>
    </row>
    <row r="91" spans="2:12" ht="48" hidden="1">
      <c r="B91" s="15" t="s">
        <v>594</v>
      </c>
      <c r="C91" s="5" t="s">
        <v>49</v>
      </c>
      <c r="D91" s="6" t="s">
        <v>53</v>
      </c>
      <c r="E91" s="5" t="s">
        <v>665</v>
      </c>
      <c r="F91" s="5"/>
      <c r="G91" s="7">
        <f>G92</f>
        <v>0</v>
      </c>
      <c r="H91" s="7">
        <f>H92</f>
        <v>0</v>
      </c>
      <c r="I91" s="7">
        <f>I92</f>
        <v>0</v>
      </c>
      <c r="J91" s="13"/>
      <c r="K91" s="13"/>
      <c r="L91" s="13"/>
    </row>
    <row r="92" spans="2:12" ht="24" hidden="1">
      <c r="B92" s="15" t="s">
        <v>105</v>
      </c>
      <c r="C92" s="5" t="s">
        <v>49</v>
      </c>
      <c r="D92" s="6" t="s">
        <v>53</v>
      </c>
      <c r="E92" s="5" t="s">
        <v>665</v>
      </c>
      <c r="F92" s="5" t="s">
        <v>192</v>
      </c>
      <c r="G92" s="7">
        <v>0</v>
      </c>
      <c r="H92" s="7">
        <f>I92-G92</f>
        <v>0</v>
      </c>
      <c r="I92" s="7">
        <v>0</v>
      </c>
      <c r="J92" s="13"/>
      <c r="K92" s="13"/>
      <c r="L92" s="13"/>
    </row>
    <row r="93" spans="2:12" ht="36">
      <c r="B93" s="15" t="s">
        <v>470</v>
      </c>
      <c r="C93" s="5" t="s">
        <v>49</v>
      </c>
      <c r="D93" s="6" t="s">
        <v>53</v>
      </c>
      <c r="E93" s="6" t="s">
        <v>299</v>
      </c>
      <c r="F93" s="5"/>
      <c r="G93" s="7">
        <f>G94+G98+G100</f>
        <v>7209500</v>
      </c>
      <c r="H93" s="7">
        <f>H94+H98+H100</f>
        <v>-1057830</v>
      </c>
      <c r="I93" s="7">
        <f>I94+I98+I100</f>
        <v>6151670</v>
      </c>
      <c r="J93" s="13"/>
      <c r="K93" s="13"/>
      <c r="L93" s="13"/>
    </row>
    <row r="94" spans="2:12" ht="36" hidden="1">
      <c r="B94" s="15" t="s">
        <v>371</v>
      </c>
      <c r="C94" s="5" t="s">
        <v>49</v>
      </c>
      <c r="D94" s="6" t="s">
        <v>53</v>
      </c>
      <c r="E94" s="6" t="s">
        <v>300</v>
      </c>
      <c r="F94" s="5"/>
      <c r="G94" s="7">
        <f>G95</f>
        <v>0</v>
      </c>
      <c r="H94" s="7">
        <f>H95</f>
        <v>0</v>
      </c>
      <c r="I94" s="7">
        <f>I95</f>
        <v>0</v>
      </c>
      <c r="J94" s="13"/>
      <c r="K94" s="13"/>
      <c r="L94" s="13"/>
    </row>
    <row r="95" spans="2:12" ht="24" hidden="1">
      <c r="B95" s="15" t="s">
        <v>105</v>
      </c>
      <c r="C95" s="5" t="s">
        <v>49</v>
      </c>
      <c r="D95" s="6" t="s">
        <v>53</v>
      </c>
      <c r="E95" s="6" t="s">
        <v>300</v>
      </c>
      <c r="F95" s="5" t="s">
        <v>192</v>
      </c>
      <c r="G95" s="7">
        <v>0</v>
      </c>
      <c r="H95" s="7">
        <v>0</v>
      </c>
      <c r="I95" s="7">
        <v>0</v>
      </c>
      <c r="J95" s="13"/>
      <c r="K95" s="13"/>
      <c r="L95" s="13"/>
    </row>
    <row r="96" spans="2:12" ht="36">
      <c r="B96" s="15" t="s">
        <v>700</v>
      </c>
      <c r="C96" s="5" t="s">
        <v>49</v>
      </c>
      <c r="D96" s="6" t="s">
        <v>53</v>
      </c>
      <c r="E96" s="6" t="s">
        <v>511</v>
      </c>
      <c r="F96" s="5"/>
      <c r="G96" s="7">
        <f>G98+G100</f>
        <v>7209500</v>
      </c>
      <c r="H96" s="7">
        <f>H98+H100</f>
        <v>-1057830</v>
      </c>
      <c r="I96" s="7">
        <f>I98+I100</f>
        <v>6151670</v>
      </c>
      <c r="J96" s="13"/>
      <c r="K96" s="13"/>
      <c r="L96" s="13"/>
    </row>
    <row r="97" spans="2:12" ht="24">
      <c r="B97" s="15" t="s">
        <v>535</v>
      </c>
      <c r="C97" s="5" t="s">
        <v>49</v>
      </c>
      <c r="D97" s="6" t="s">
        <v>53</v>
      </c>
      <c r="E97" s="6" t="s">
        <v>536</v>
      </c>
      <c r="F97" s="5"/>
      <c r="G97" s="7">
        <f>G98+G100</f>
        <v>7209500</v>
      </c>
      <c r="H97" s="7">
        <f>H98+H100</f>
        <v>-1057830</v>
      </c>
      <c r="I97" s="7">
        <f>I98+I100</f>
        <v>6151670</v>
      </c>
      <c r="J97" s="13"/>
      <c r="K97" s="13"/>
      <c r="L97" s="13"/>
    </row>
    <row r="98" spans="2:12" ht="24">
      <c r="B98" s="15" t="s">
        <v>160</v>
      </c>
      <c r="C98" s="5" t="s">
        <v>49</v>
      </c>
      <c r="D98" s="6" t="s">
        <v>53</v>
      </c>
      <c r="E98" s="6" t="s">
        <v>423</v>
      </c>
      <c r="F98" s="5"/>
      <c r="G98" s="7">
        <f>G99</f>
        <v>5650060</v>
      </c>
      <c r="H98" s="7">
        <f>H99</f>
        <v>-930440</v>
      </c>
      <c r="I98" s="7">
        <f>I99</f>
        <v>4719620</v>
      </c>
      <c r="J98" s="13"/>
      <c r="K98" s="13"/>
      <c r="L98" s="13"/>
    </row>
    <row r="99" spans="2:12" ht="36">
      <c r="B99" s="15" t="s">
        <v>104</v>
      </c>
      <c r="C99" s="5" t="s">
        <v>49</v>
      </c>
      <c r="D99" s="6" t="s">
        <v>53</v>
      </c>
      <c r="E99" s="6" t="s">
        <v>423</v>
      </c>
      <c r="F99" s="5" t="s">
        <v>90</v>
      </c>
      <c r="G99" s="7">
        <v>5650060</v>
      </c>
      <c r="H99" s="7">
        <f>I99-G99</f>
        <v>-930440</v>
      </c>
      <c r="I99" s="7">
        <f>3624900+1094720</f>
        <v>4719620</v>
      </c>
      <c r="J99" s="13"/>
      <c r="K99" s="13"/>
      <c r="L99" s="13"/>
    </row>
    <row r="100" spans="2:12" ht="24">
      <c r="B100" s="15" t="s">
        <v>161</v>
      </c>
      <c r="C100" s="5" t="s">
        <v>49</v>
      </c>
      <c r="D100" s="6" t="s">
        <v>53</v>
      </c>
      <c r="E100" s="6" t="s">
        <v>424</v>
      </c>
      <c r="F100" s="5"/>
      <c r="G100" s="7">
        <f>G101+G102+G103</f>
        <v>1559440</v>
      </c>
      <c r="H100" s="7">
        <f>H101+H102+H103</f>
        <v>-127390</v>
      </c>
      <c r="I100" s="7">
        <f>I101+I102+I103</f>
        <v>1432050</v>
      </c>
      <c r="J100" s="13"/>
      <c r="K100" s="13"/>
      <c r="L100" s="13"/>
    </row>
    <row r="101" spans="2:12" ht="36">
      <c r="B101" s="15" t="s">
        <v>104</v>
      </c>
      <c r="C101" s="5" t="s">
        <v>49</v>
      </c>
      <c r="D101" s="6" t="s">
        <v>53</v>
      </c>
      <c r="E101" s="6" t="s">
        <v>424</v>
      </c>
      <c r="F101" s="5" t="s">
        <v>90</v>
      </c>
      <c r="G101" s="7">
        <v>1559440</v>
      </c>
      <c r="H101" s="7">
        <f>I101-G101</f>
        <v>-225190</v>
      </c>
      <c r="I101" s="7">
        <f>1017700+9200+307350</f>
        <v>1334250</v>
      </c>
      <c r="J101" s="13"/>
      <c r="K101" s="13"/>
      <c r="L101" s="13"/>
    </row>
    <row r="102" spans="2:12" ht="24">
      <c r="B102" s="15" t="s">
        <v>105</v>
      </c>
      <c r="C102" s="5" t="s">
        <v>49</v>
      </c>
      <c r="D102" s="6" t="s">
        <v>53</v>
      </c>
      <c r="E102" s="6" t="s">
        <v>424</v>
      </c>
      <c r="F102" s="5" t="s">
        <v>192</v>
      </c>
      <c r="G102" s="7">
        <v>0</v>
      </c>
      <c r="H102" s="7">
        <f>I102-G102</f>
        <v>97800</v>
      </c>
      <c r="I102" s="7">
        <f>32800+65000</f>
        <v>97800</v>
      </c>
      <c r="J102" s="13"/>
      <c r="K102" s="13"/>
      <c r="L102" s="13"/>
    </row>
    <row r="103" spans="2:12" ht="12.75" hidden="1">
      <c r="B103" s="15" t="s">
        <v>108</v>
      </c>
      <c r="C103" s="5" t="s">
        <v>49</v>
      </c>
      <c r="D103" s="6" t="s">
        <v>53</v>
      </c>
      <c r="E103" s="6" t="s">
        <v>424</v>
      </c>
      <c r="F103" s="5" t="s">
        <v>189</v>
      </c>
      <c r="G103" s="7"/>
      <c r="H103" s="7"/>
      <c r="I103" s="7"/>
      <c r="J103" s="13"/>
      <c r="K103" s="13"/>
      <c r="L103" s="13"/>
    </row>
    <row r="104" spans="2:9" ht="24" hidden="1">
      <c r="B104" s="15" t="s">
        <v>657</v>
      </c>
      <c r="C104" s="5" t="s">
        <v>49</v>
      </c>
      <c r="D104" s="6" t="s">
        <v>53</v>
      </c>
      <c r="E104" s="5" t="s">
        <v>629</v>
      </c>
      <c r="F104" s="5"/>
      <c r="G104" s="7">
        <f aca="true" t="shared" si="6" ref="G104:I107">G105</f>
        <v>0</v>
      </c>
      <c r="H104" s="7">
        <f t="shared" si="6"/>
        <v>0</v>
      </c>
      <c r="I104" s="7">
        <f t="shared" si="6"/>
        <v>0</v>
      </c>
    </row>
    <row r="105" spans="2:9" ht="12.75" hidden="1">
      <c r="B105" s="15" t="s">
        <v>658</v>
      </c>
      <c r="C105" s="5" t="s">
        <v>49</v>
      </c>
      <c r="D105" s="6" t="s">
        <v>53</v>
      </c>
      <c r="E105" s="5" t="s">
        <v>631</v>
      </c>
      <c r="F105" s="5"/>
      <c r="G105" s="7">
        <f t="shared" si="6"/>
        <v>0</v>
      </c>
      <c r="H105" s="7">
        <f t="shared" si="6"/>
        <v>0</v>
      </c>
      <c r="I105" s="7">
        <f t="shared" si="6"/>
        <v>0</v>
      </c>
    </row>
    <row r="106" spans="2:9" ht="12.75" hidden="1">
      <c r="B106" s="15" t="s">
        <v>632</v>
      </c>
      <c r="C106" s="5" t="s">
        <v>49</v>
      </c>
      <c r="D106" s="6" t="s">
        <v>53</v>
      </c>
      <c r="E106" s="5" t="s">
        <v>633</v>
      </c>
      <c r="F106" s="5"/>
      <c r="G106" s="7">
        <f t="shared" si="6"/>
        <v>0</v>
      </c>
      <c r="H106" s="7">
        <f t="shared" si="6"/>
        <v>0</v>
      </c>
      <c r="I106" s="7">
        <f t="shared" si="6"/>
        <v>0</v>
      </c>
    </row>
    <row r="107" spans="2:9" ht="12.75" hidden="1">
      <c r="B107" s="15" t="s">
        <v>634</v>
      </c>
      <c r="C107" s="5" t="s">
        <v>49</v>
      </c>
      <c r="D107" s="6" t="s">
        <v>53</v>
      </c>
      <c r="E107" s="5" t="s">
        <v>635</v>
      </c>
      <c r="F107" s="5"/>
      <c r="G107" s="7">
        <f t="shared" si="6"/>
        <v>0</v>
      </c>
      <c r="H107" s="7">
        <f t="shared" si="6"/>
        <v>0</v>
      </c>
      <c r="I107" s="7">
        <f t="shared" si="6"/>
        <v>0</v>
      </c>
    </row>
    <row r="108" spans="2:9" ht="24" hidden="1">
      <c r="B108" s="15" t="s">
        <v>105</v>
      </c>
      <c r="C108" s="5" t="s">
        <v>49</v>
      </c>
      <c r="D108" s="6" t="s">
        <v>53</v>
      </c>
      <c r="E108" s="5" t="s">
        <v>635</v>
      </c>
      <c r="F108" s="5" t="s">
        <v>192</v>
      </c>
      <c r="G108" s="7">
        <v>0</v>
      </c>
      <c r="H108" s="7">
        <f>I108-G108</f>
        <v>0</v>
      </c>
      <c r="I108" s="7">
        <v>0</v>
      </c>
    </row>
    <row r="109" spans="2:9" ht="12.75">
      <c r="B109" s="15" t="s">
        <v>121</v>
      </c>
      <c r="C109" s="5" t="s">
        <v>49</v>
      </c>
      <c r="D109" s="6" t="s">
        <v>53</v>
      </c>
      <c r="E109" s="6" t="s">
        <v>113</v>
      </c>
      <c r="F109" s="5"/>
      <c r="G109" s="7">
        <f>G111</f>
        <v>2187370</v>
      </c>
      <c r="H109" s="7">
        <f>H111</f>
        <v>-452471</v>
      </c>
      <c r="I109" s="7">
        <f>I111</f>
        <v>1734899</v>
      </c>
    </row>
    <row r="110" spans="2:9" ht="24">
      <c r="B110" s="15" t="s">
        <v>130</v>
      </c>
      <c r="C110" s="5" t="s">
        <v>49</v>
      </c>
      <c r="D110" s="6" t="s">
        <v>53</v>
      </c>
      <c r="E110" s="6" t="s">
        <v>116</v>
      </c>
      <c r="F110" s="5"/>
      <c r="G110" s="7">
        <f aca="true" t="shared" si="7" ref="G110:I111">G111</f>
        <v>2187370</v>
      </c>
      <c r="H110" s="7">
        <f t="shared" si="7"/>
        <v>-452471</v>
      </c>
      <c r="I110" s="7">
        <f t="shared" si="7"/>
        <v>1734899</v>
      </c>
    </row>
    <row r="111" spans="2:9" ht="24">
      <c r="B111" s="15" t="s">
        <v>526</v>
      </c>
      <c r="C111" s="5" t="s">
        <v>49</v>
      </c>
      <c r="D111" s="6" t="s">
        <v>53</v>
      </c>
      <c r="E111" s="6" t="s">
        <v>527</v>
      </c>
      <c r="F111" s="5"/>
      <c r="G111" s="7">
        <f>G112</f>
        <v>2187370</v>
      </c>
      <c r="H111" s="7">
        <f t="shared" si="7"/>
        <v>-452471</v>
      </c>
      <c r="I111" s="7">
        <f t="shared" si="7"/>
        <v>1734899</v>
      </c>
    </row>
    <row r="112" spans="2:9" ht="24">
      <c r="B112" s="15" t="s">
        <v>130</v>
      </c>
      <c r="C112" s="5" t="s">
        <v>49</v>
      </c>
      <c r="D112" s="6" t="s">
        <v>53</v>
      </c>
      <c r="E112" s="6" t="s">
        <v>537</v>
      </c>
      <c r="F112" s="5"/>
      <c r="G112" s="7">
        <f>G113+G121</f>
        <v>2187370</v>
      </c>
      <c r="H112" s="7">
        <f>H113+H121</f>
        <v>-452471</v>
      </c>
      <c r="I112" s="7">
        <f>I113+I121</f>
        <v>1734899</v>
      </c>
    </row>
    <row r="113" spans="1:9" ht="24">
      <c r="A113" s="9"/>
      <c r="B113" s="15" t="s">
        <v>128</v>
      </c>
      <c r="C113" s="5" t="s">
        <v>49</v>
      </c>
      <c r="D113" s="6" t="s">
        <v>53</v>
      </c>
      <c r="E113" s="6" t="s">
        <v>431</v>
      </c>
      <c r="F113" s="5"/>
      <c r="G113" s="7">
        <f>G114+G117</f>
        <v>2187370</v>
      </c>
      <c r="H113" s="7">
        <f>H114+H117</f>
        <v>-464080</v>
      </c>
      <c r="I113" s="7">
        <f>I114+I117</f>
        <v>1723290</v>
      </c>
    </row>
    <row r="114" spans="1:9" ht="24">
      <c r="A114" s="9"/>
      <c r="B114" s="15" t="s">
        <v>228</v>
      </c>
      <c r="C114" s="5" t="s">
        <v>49</v>
      </c>
      <c r="D114" s="6" t="s">
        <v>53</v>
      </c>
      <c r="E114" s="6" t="s">
        <v>432</v>
      </c>
      <c r="F114" s="5"/>
      <c r="G114" s="7">
        <f>G115+G116</f>
        <v>1575790</v>
      </c>
      <c r="H114" s="7">
        <f>H115+H116</f>
        <v>110300</v>
      </c>
      <c r="I114" s="7">
        <f>I115+I116</f>
        <v>1686090</v>
      </c>
    </row>
    <row r="115" spans="1:9" ht="36">
      <c r="A115" s="9"/>
      <c r="B115" s="15" t="s">
        <v>104</v>
      </c>
      <c r="C115" s="5" t="s">
        <v>49</v>
      </c>
      <c r="D115" s="6" t="s">
        <v>53</v>
      </c>
      <c r="E115" s="6" t="s">
        <v>432</v>
      </c>
      <c r="F115" s="5" t="s">
        <v>90</v>
      </c>
      <c r="G115" s="7">
        <v>1575790</v>
      </c>
      <c r="H115" s="7">
        <f>I115-G115</f>
        <v>110300</v>
      </c>
      <c r="I115" s="7">
        <f>1295000+391090</f>
        <v>1686090</v>
      </c>
    </row>
    <row r="116" spans="1:9" ht="24" hidden="1">
      <c r="A116" s="9"/>
      <c r="B116" s="15" t="s">
        <v>105</v>
      </c>
      <c r="C116" s="5" t="s">
        <v>49</v>
      </c>
      <c r="D116" s="6" t="s">
        <v>53</v>
      </c>
      <c r="E116" s="6" t="s">
        <v>432</v>
      </c>
      <c r="F116" s="5" t="s">
        <v>192</v>
      </c>
      <c r="G116" s="7">
        <v>0</v>
      </c>
      <c r="H116" s="7">
        <v>0</v>
      </c>
      <c r="I116" s="7">
        <v>0</v>
      </c>
    </row>
    <row r="117" spans="1:9" ht="24">
      <c r="A117" s="9"/>
      <c r="B117" s="15" t="s">
        <v>228</v>
      </c>
      <c r="C117" s="5" t="s">
        <v>49</v>
      </c>
      <c r="D117" s="6" t="s">
        <v>53</v>
      </c>
      <c r="E117" s="6" t="s">
        <v>433</v>
      </c>
      <c r="F117" s="5"/>
      <c r="G117" s="7">
        <f>G118+G119+G120</f>
        <v>611580</v>
      </c>
      <c r="H117" s="7">
        <f>H118+H119+H120</f>
        <v>-574380</v>
      </c>
      <c r="I117" s="7">
        <f>I118+I119+I120</f>
        <v>37200</v>
      </c>
    </row>
    <row r="118" spans="1:9" ht="36">
      <c r="A118" s="9"/>
      <c r="B118" s="15" t="s">
        <v>104</v>
      </c>
      <c r="C118" s="5" t="s">
        <v>49</v>
      </c>
      <c r="D118" s="6" t="s">
        <v>53</v>
      </c>
      <c r="E118" s="6" t="s">
        <v>433</v>
      </c>
      <c r="F118" s="5" t="s">
        <v>90</v>
      </c>
      <c r="G118" s="7">
        <v>602580</v>
      </c>
      <c r="H118" s="7">
        <f>I118-G118</f>
        <v>-595180</v>
      </c>
      <c r="I118" s="7">
        <f>7400</f>
        <v>7400</v>
      </c>
    </row>
    <row r="119" spans="1:9" ht="24">
      <c r="A119" s="9"/>
      <c r="B119" s="15" t="s">
        <v>105</v>
      </c>
      <c r="C119" s="5" t="s">
        <v>49</v>
      </c>
      <c r="D119" s="6" t="s">
        <v>53</v>
      </c>
      <c r="E119" s="6" t="s">
        <v>433</v>
      </c>
      <c r="F119" s="5" t="s">
        <v>192</v>
      </c>
      <c r="G119" s="7">
        <v>9000</v>
      </c>
      <c r="H119" s="7">
        <f>I119-G119</f>
        <v>17500</v>
      </c>
      <c r="I119" s="7">
        <v>26500</v>
      </c>
    </row>
    <row r="120" spans="1:9" ht="12.75">
      <c r="A120" s="9"/>
      <c r="B120" s="15" t="s">
        <v>108</v>
      </c>
      <c r="C120" s="5" t="s">
        <v>49</v>
      </c>
      <c r="D120" s="6" t="s">
        <v>53</v>
      </c>
      <c r="E120" s="6" t="s">
        <v>433</v>
      </c>
      <c r="F120" s="5" t="s">
        <v>189</v>
      </c>
      <c r="G120" s="7">
        <v>0</v>
      </c>
      <c r="H120" s="7">
        <f>I120-G120</f>
        <v>3300</v>
      </c>
      <c r="I120" s="7">
        <v>3300</v>
      </c>
    </row>
    <row r="121" spans="1:9" ht="24">
      <c r="A121" s="9"/>
      <c r="B121" s="15" t="s">
        <v>666</v>
      </c>
      <c r="C121" s="5" t="s">
        <v>49</v>
      </c>
      <c r="D121" s="6" t="s">
        <v>53</v>
      </c>
      <c r="E121" s="6" t="s">
        <v>667</v>
      </c>
      <c r="F121" s="5"/>
      <c r="G121" s="7">
        <f>G122+G123</f>
        <v>0</v>
      </c>
      <c r="H121" s="7">
        <f>H122+H123</f>
        <v>11609</v>
      </c>
      <c r="I121" s="7">
        <f>I122+I123</f>
        <v>11609</v>
      </c>
    </row>
    <row r="122" spans="1:9" ht="36">
      <c r="A122" s="9"/>
      <c r="B122" s="15" t="s">
        <v>104</v>
      </c>
      <c r="C122" s="5" t="s">
        <v>49</v>
      </c>
      <c r="D122" s="6" t="s">
        <v>53</v>
      </c>
      <c r="E122" s="6" t="s">
        <v>667</v>
      </c>
      <c r="F122" s="5" t="s">
        <v>90</v>
      </c>
      <c r="G122" s="7">
        <v>0</v>
      </c>
      <c r="H122" s="7">
        <f>I122-G122</f>
        <v>7116</v>
      </c>
      <c r="I122" s="7">
        <f>5465.44+1650.56</f>
        <v>7116</v>
      </c>
    </row>
    <row r="123" spans="1:9" ht="24">
      <c r="A123" s="9"/>
      <c r="B123" s="15" t="s">
        <v>105</v>
      </c>
      <c r="C123" s="5" t="s">
        <v>49</v>
      </c>
      <c r="D123" s="6" t="s">
        <v>53</v>
      </c>
      <c r="E123" s="6" t="s">
        <v>667</v>
      </c>
      <c r="F123" s="5" t="s">
        <v>192</v>
      </c>
      <c r="G123" s="7">
        <v>0</v>
      </c>
      <c r="H123" s="7">
        <f>I123-G123</f>
        <v>4493</v>
      </c>
      <c r="I123" s="7">
        <v>4493</v>
      </c>
    </row>
    <row r="124" spans="2:12" ht="12.75" hidden="1">
      <c r="B124" s="15" t="s">
        <v>8</v>
      </c>
      <c r="C124" s="5" t="s">
        <v>49</v>
      </c>
      <c r="D124" s="5" t="s">
        <v>60</v>
      </c>
      <c r="E124" s="5"/>
      <c r="F124" s="5"/>
      <c r="G124" s="7">
        <f aca="true" t="shared" si="8" ref="G124:I126">G125</f>
        <v>0</v>
      </c>
      <c r="H124" s="7">
        <f t="shared" si="8"/>
        <v>0</v>
      </c>
      <c r="I124" s="7">
        <f t="shared" si="8"/>
        <v>0</v>
      </c>
      <c r="J124" s="13"/>
      <c r="K124" s="13"/>
      <c r="L124" s="13"/>
    </row>
    <row r="125" spans="2:12" ht="12.75" hidden="1">
      <c r="B125" s="15" t="s">
        <v>121</v>
      </c>
      <c r="C125" s="5" t="s">
        <v>49</v>
      </c>
      <c r="D125" s="5" t="s">
        <v>60</v>
      </c>
      <c r="E125" s="5" t="s">
        <v>113</v>
      </c>
      <c r="F125" s="5"/>
      <c r="G125" s="7">
        <f t="shared" si="8"/>
        <v>0</v>
      </c>
      <c r="H125" s="7">
        <f t="shared" si="8"/>
        <v>0</v>
      </c>
      <c r="I125" s="7">
        <f t="shared" si="8"/>
        <v>0</v>
      </c>
      <c r="J125" s="13"/>
      <c r="K125" s="13"/>
      <c r="L125" s="13"/>
    </row>
    <row r="126" spans="2:12" ht="24" hidden="1">
      <c r="B126" s="15" t="s">
        <v>659</v>
      </c>
      <c r="C126" s="5" t="s">
        <v>49</v>
      </c>
      <c r="D126" s="5" t="s">
        <v>60</v>
      </c>
      <c r="E126" s="5" t="s">
        <v>65</v>
      </c>
      <c r="F126" s="5"/>
      <c r="G126" s="7">
        <f t="shared" si="8"/>
        <v>0</v>
      </c>
      <c r="H126" s="7">
        <f t="shared" si="8"/>
        <v>0</v>
      </c>
      <c r="I126" s="7">
        <f t="shared" si="8"/>
        <v>0</v>
      </c>
      <c r="J126" s="13"/>
      <c r="K126" s="13"/>
      <c r="L126" s="13"/>
    </row>
    <row r="127" spans="2:12" ht="12.75" hidden="1">
      <c r="B127" s="15" t="s">
        <v>108</v>
      </c>
      <c r="C127" s="5" t="s">
        <v>49</v>
      </c>
      <c r="D127" s="5" t="s">
        <v>60</v>
      </c>
      <c r="E127" s="5" t="s">
        <v>65</v>
      </c>
      <c r="F127" s="5" t="s">
        <v>189</v>
      </c>
      <c r="G127" s="7">
        <v>0</v>
      </c>
      <c r="H127" s="7">
        <f>I127-G127</f>
        <v>0</v>
      </c>
      <c r="I127" s="7">
        <v>0</v>
      </c>
      <c r="J127" s="13"/>
      <c r="K127" s="13"/>
      <c r="L127" s="13"/>
    </row>
    <row r="128" spans="2:12" ht="12.75">
      <c r="B128" s="15" t="s">
        <v>21</v>
      </c>
      <c r="C128" s="5" t="s">
        <v>49</v>
      </c>
      <c r="D128" s="6" t="s">
        <v>54</v>
      </c>
      <c r="E128" s="6"/>
      <c r="F128" s="5"/>
      <c r="G128" s="7">
        <f>G130</f>
        <v>500000</v>
      </c>
      <c r="H128" s="7">
        <f>H130</f>
        <v>500000</v>
      </c>
      <c r="I128" s="7">
        <f>I130</f>
        <v>1000000</v>
      </c>
      <c r="J128" s="13"/>
      <c r="K128" s="13"/>
      <c r="L128" s="13"/>
    </row>
    <row r="129" spans="2:12" ht="12.75">
      <c r="B129" s="15" t="s">
        <v>121</v>
      </c>
      <c r="C129" s="5" t="s">
        <v>49</v>
      </c>
      <c r="D129" s="6" t="s">
        <v>54</v>
      </c>
      <c r="E129" s="6" t="s">
        <v>113</v>
      </c>
      <c r="F129" s="5"/>
      <c r="G129" s="7">
        <f aca="true" t="shared" si="9" ref="G129:I130">G130</f>
        <v>500000</v>
      </c>
      <c r="H129" s="7">
        <f t="shared" si="9"/>
        <v>500000</v>
      </c>
      <c r="I129" s="7">
        <f t="shared" si="9"/>
        <v>1000000</v>
      </c>
      <c r="J129" s="13"/>
      <c r="K129" s="13"/>
      <c r="L129" s="13"/>
    </row>
    <row r="130" spans="2:12" ht="12.75">
      <c r="B130" s="15" t="s">
        <v>37</v>
      </c>
      <c r="C130" s="5" t="s">
        <v>49</v>
      </c>
      <c r="D130" s="6" t="s">
        <v>54</v>
      </c>
      <c r="E130" s="6" t="s">
        <v>115</v>
      </c>
      <c r="F130" s="5"/>
      <c r="G130" s="7">
        <f t="shared" si="9"/>
        <v>500000</v>
      </c>
      <c r="H130" s="7">
        <f t="shared" si="9"/>
        <v>500000</v>
      </c>
      <c r="I130" s="7">
        <f t="shared" si="9"/>
        <v>1000000</v>
      </c>
      <c r="J130" s="13"/>
      <c r="K130" s="13"/>
      <c r="L130" s="13"/>
    </row>
    <row r="131" spans="2:12" ht="12.75">
      <c r="B131" s="15" t="s">
        <v>108</v>
      </c>
      <c r="C131" s="5" t="s">
        <v>49</v>
      </c>
      <c r="D131" s="6" t="s">
        <v>54</v>
      </c>
      <c r="E131" s="6" t="s">
        <v>115</v>
      </c>
      <c r="F131" s="5">
        <v>800</v>
      </c>
      <c r="G131" s="7">
        <v>500000</v>
      </c>
      <c r="H131" s="7">
        <f>I131-G131</f>
        <v>500000</v>
      </c>
      <c r="I131" s="7">
        <v>1000000</v>
      </c>
      <c r="J131" s="13"/>
      <c r="K131" s="13"/>
      <c r="L131" s="13"/>
    </row>
    <row r="132" spans="2:12" ht="12.75">
      <c r="B132" s="15" t="s">
        <v>22</v>
      </c>
      <c r="C132" s="5" t="s">
        <v>49</v>
      </c>
      <c r="D132" s="6" t="s">
        <v>55</v>
      </c>
      <c r="E132" s="6"/>
      <c r="F132" s="5"/>
      <c r="G132" s="7">
        <f>G154+G201+G133+G145+G167+G182</f>
        <v>21985031.240000002</v>
      </c>
      <c r="H132" s="7">
        <f>H154+H201+H133+H145+H167+H182</f>
        <v>2084755.2999999998</v>
      </c>
      <c r="I132" s="7">
        <f>I154+I201+I133+I145+I167+I182</f>
        <v>24069786.54</v>
      </c>
      <c r="J132" s="13"/>
      <c r="K132" s="13"/>
      <c r="L132" s="13"/>
    </row>
    <row r="133" spans="2:12" ht="24">
      <c r="B133" s="15" t="s">
        <v>318</v>
      </c>
      <c r="C133" s="5" t="s">
        <v>49</v>
      </c>
      <c r="D133" s="6" t="s">
        <v>55</v>
      </c>
      <c r="E133" s="5" t="s">
        <v>250</v>
      </c>
      <c r="F133" s="5"/>
      <c r="G133" s="7">
        <f>G134</f>
        <v>0</v>
      </c>
      <c r="H133" s="7">
        <f>H134</f>
        <v>718000</v>
      </c>
      <c r="I133" s="7">
        <f>I134</f>
        <v>718000</v>
      </c>
      <c r="J133" s="13"/>
      <c r="K133" s="13"/>
      <c r="L133" s="13"/>
    </row>
    <row r="134" spans="2:12" ht="24">
      <c r="B134" s="15" t="s">
        <v>338</v>
      </c>
      <c r="C134" s="5" t="s">
        <v>49</v>
      </c>
      <c r="D134" s="6" t="s">
        <v>55</v>
      </c>
      <c r="E134" s="5" t="s">
        <v>251</v>
      </c>
      <c r="F134" s="5"/>
      <c r="G134" s="7">
        <f>G135+G138</f>
        <v>0</v>
      </c>
      <c r="H134" s="7">
        <f>H135+H138</f>
        <v>718000</v>
      </c>
      <c r="I134" s="7">
        <f>I135+I138</f>
        <v>718000</v>
      </c>
      <c r="J134" s="13"/>
      <c r="K134" s="13"/>
      <c r="L134" s="13"/>
    </row>
    <row r="135" spans="2:12" ht="60">
      <c r="B135" s="16" t="s">
        <v>449</v>
      </c>
      <c r="C135" s="5" t="s">
        <v>49</v>
      </c>
      <c r="D135" s="6" t="s">
        <v>55</v>
      </c>
      <c r="E135" s="5" t="s">
        <v>380</v>
      </c>
      <c r="F135" s="5"/>
      <c r="G135" s="7">
        <f aca="true" t="shared" si="10" ref="G135:I136">G136</f>
        <v>0</v>
      </c>
      <c r="H135" s="7">
        <f t="shared" si="10"/>
        <v>240000</v>
      </c>
      <c r="I135" s="7">
        <f t="shared" si="10"/>
        <v>240000</v>
      </c>
      <c r="J135" s="13"/>
      <c r="K135" s="13"/>
      <c r="L135" s="13"/>
    </row>
    <row r="136" spans="2:12" ht="24">
      <c r="B136" s="16" t="s">
        <v>585</v>
      </c>
      <c r="C136" s="5" t="s">
        <v>49</v>
      </c>
      <c r="D136" s="6" t="s">
        <v>55</v>
      </c>
      <c r="E136" s="5" t="s">
        <v>586</v>
      </c>
      <c r="F136" s="5"/>
      <c r="G136" s="7">
        <f t="shared" si="10"/>
        <v>0</v>
      </c>
      <c r="H136" s="7">
        <f t="shared" si="10"/>
        <v>240000</v>
      </c>
      <c r="I136" s="7">
        <f t="shared" si="10"/>
        <v>240000</v>
      </c>
      <c r="J136" s="13"/>
      <c r="K136" s="13"/>
      <c r="L136" s="13"/>
    </row>
    <row r="137" spans="2:12" ht="24">
      <c r="B137" s="15" t="s">
        <v>105</v>
      </c>
      <c r="C137" s="5" t="s">
        <v>49</v>
      </c>
      <c r="D137" s="6" t="s">
        <v>55</v>
      </c>
      <c r="E137" s="5" t="s">
        <v>586</v>
      </c>
      <c r="F137" s="5" t="s">
        <v>192</v>
      </c>
      <c r="G137" s="7">
        <v>0</v>
      </c>
      <c r="H137" s="7">
        <f>I137-G137</f>
        <v>240000</v>
      </c>
      <c r="I137" s="7">
        <v>240000</v>
      </c>
      <c r="J137" s="13"/>
      <c r="K137" s="13"/>
      <c r="L137" s="13"/>
    </row>
    <row r="138" spans="2:12" ht="24">
      <c r="B138" s="16" t="s">
        <v>339</v>
      </c>
      <c r="C138" s="5" t="s">
        <v>49</v>
      </c>
      <c r="D138" s="6" t="s">
        <v>55</v>
      </c>
      <c r="E138" s="5" t="s">
        <v>252</v>
      </c>
      <c r="F138" s="5"/>
      <c r="G138" s="7">
        <f>G139+G142</f>
        <v>0</v>
      </c>
      <c r="H138" s="7">
        <f>H139+H142</f>
        <v>478000</v>
      </c>
      <c r="I138" s="7">
        <f>I139+I142</f>
        <v>478000</v>
      </c>
      <c r="J138" s="13"/>
      <c r="K138" s="13"/>
      <c r="L138" s="13"/>
    </row>
    <row r="139" spans="2:12" ht="12.75">
      <c r="B139" s="16" t="s">
        <v>150</v>
      </c>
      <c r="C139" s="5" t="s">
        <v>49</v>
      </c>
      <c r="D139" s="6" t="s">
        <v>55</v>
      </c>
      <c r="E139" s="5" t="s">
        <v>381</v>
      </c>
      <c r="F139" s="5"/>
      <c r="G139" s="7">
        <f>G140+G141</f>
        <v>0</v>
      </c>
      <c r="H139" s="7">
        <f>H140+H141</f>
        <v>478000</v>
      </c>
      <c r="I139" s="7">
        <f>I140+I141</f>
        <v>478000</v>
      </c>
      <c r="J139" s="13"/>
      <c r="K139" s="13"/>
      <c r="L139" s="13"/>
    </row>
    <row r="140" spans="2:12" ht="24">
      <c r="B140" s="15" t="s">
        <v>105</v>
      </c>
      <c r="C140" s="5" t="s">
        <v>49</v>
      </c>
      <c r="D140" s="6" t="s">
        <v>55</v>
      </c>
      <c r="E140" s="5" t="s">
        <v>381</v>
      </c>
      <c r="F140" s="5" t="s">
        <v>192</v>
      </c>
      <c r="G140" s="7">
        <v>0</v>
      </c>
      <c r="H140" s="7">
        <f>I140-G140</f>
        <v>278000</v>
      </c>
      <c r="I140" s="7">
        <v>278000</v>
      </c>
      <c r="J140" s="13"/>
      <c r="K140" s="13"/>
      <c r="L140" s="13"/>
    </row>
    <row r="141" spans="2:12" ht="12.75">
      <c r="B141" s="15" t="s">
        <v>108</v>
      </c>
      <c r="C141" s="5" t="s">
        <v>49</v>
      </c>
      <c r="D141" s="6" t="s">
        <v>55</v>
      </c>
      <c r="E141" s="5" t="s">
        <v>381</v>
      </c>
      <c r="F141" s="5" t="s">
        <v>189</v>
      </c>
      <c r="G141" s="7">
        <v>0</v>
      </c>
      <c r="H141" s="7">
        <f>I141-G141</f>
        <v>200000</v>
      </c>
      <c r="I141" s="7">
        <v>200000</v>
      </c>
      <c r="J141" s="13"/>
      <c r="K141" s="13"/>
      <c r="L141" s="13"/>
    </row>
    <row r="142" spans="2:12" ht="24">
      <c r="B142" s="15" t="s">
        <v>587</v>
      </c>
      <c r="C142" s="5" t="s">
        <v>49</v>
      </c>
      <c r="D142" s="6" t="s">
        <v>55</v>
      </c>
      <c r="E142" s="5" t="s">
        <v>588</v>
      </c>
      <c r="F142" s="5"/>
      <c r="G142" s="7">
        <f>G143+G144</f>
        <v>0</v>
      </c>
      <c r="H142" s="7">
        <f>H143+H144</f>
        <v>0</v>
      </c>
      <c r="I142" s="7">
        <f>I143+I144</f>
        <v>0</v>
      </c>
      <c r="J142" s="13"/>
      <c r="K142" s="13"/>
      <c r="L142" s="13"/>
    </row>
    <row r="143" spans="2:12" ht="24">
      <c r="B143" s="15" t="s">
        <v>105</v>
      </c>
      <c r="C143" s="5" t="s">
        <v>49</v>
      </c>
      <c r="D143" s="6" t="s">
        <v>55</v>
      </c>
      <c r="E143" s="5" t="s">
        <v>588</v>
      </c>
      <c r="F143" s="5" t="s">
        <v>192</v>
      </c>
      <c r="G143" s="7">
        <v>0</v>
      </c>
      <c r="H143" s="7">
        <f>I143-G143</f>
        <v>0</v>
      </c>
      <c r="I143" s="7">
        <v>0</v>
      </c>
      <c r="J143" s="13"/>
      <c r="K143" s="13"/>
      <c r="L143" s="13"/>
    </row>
    <row r="144" spans="2:12" ht="12.75">
      <c r="B144" s="15" t="s">
        <v>110</v>
      </c>
      <c r="C144" s="5" t="s">
        <v>49</v>
      </c>
      <c r="D144" s="6" t="s">
        <v>55</v>
      </c>
      <c r="E144" s="5" t="s">
        <v>588</v>
      </c>
      <c r="F144" s="5" t="s">
        <v>196</v>
      </c>
      <c r="G144" s="7">
        <v>0</v>
      </c>
      <c r="H144" s="7">
        <f>I144-G144</f>
        <v>0</v>
      </c>
      <c r="I144" s="7">
        <v>0</v>
      </c>
      <c r="J144" s="13"/>
      <c r="K144" s="13"/>
      <c r="L144" s="13"/>
    </row>
    <row r="145" spans="2:12" ht="36">
      <c r="B145" s="15" t="s">
        <v>450</v>
      </c>
      <c r="C145" s="5" t="s">
        <v>49</v>
      </c>
      <c r="D145" s="6" t="s">
        <v>55</v>
      </c>
      <c r="E145" s="5" t="s">
        <v>385</v>
      </c>
      <c r="F145" s="5"/>
      <c r="G145" s="7">
        <f aca="true" t="shared" si="11" ref="G145:I148">G146</f>
        <v>10000</v>
      </c>
      <c r="H145" s="7">
        <f t="shared" si="11"/>
        <v>102.04000000000087</v>
      </c>
      <c r="I145" s="7">
        <f t="shared" si="11"/>
        <v>10102.04</v>
      </c>
      <c r="J145" s="13"/>
      <c r="K145" s="13"/>
      <c r="L145" s="13"/>
    </row>
    <row r="146" spans="2:12" ht="12.75">
      <c r="B146" s="15" t="s">
        <v>451</v>
      </c>
      <c r="C146" s="5" t="s">
        <v>49</v>
      </c>
      <c r="D146" s="6" t="s">
        <v>55</v>
      </c>
      <c r="E146" s="5" t="s">
        <v>384</v>
      </c>
      <c r="F146" s="5"/>
      <c r="G146" s="7">
        <f t="shared" si="11"/>
        <v>10000</v>
      </c>
      <c r="H146" s="7">
        <f t="shared" si="11"/>
        <v>102.04000000000087</v>
      </c>
      <c r="I146" s="7">
        <f t="shared" si="11"/>
        <v>10102.04</v>
      </c>
      <c r="J146" s="13"/>
      <c r="K146" s="13"/>
      <c r="L146" s="13"/>
    </row>
    <row r="147" spans="2:12" ht="12.75">
      <c r="B147" s="15" t="s">
        <v>452</v>
      </c>
      <c r="C147" s="5" t="s">
        <v>49</v>
      </c>
      <c r="D147" s="6" t="s">
        <v>55</v>
      </c>
      <c r="E147" s="5" t="s">
        <v>97</v>
      </c>
      <c r="F147" s="5"/>
      <c r="G147" s="7">
        <f t="shared" si="11"/>
        <v>10000</v>
      </c>
      <c r="H147" s="7">
        <f t="shared" si="11"/>
        <v>102.04000000000087</v>
      </c>
      <c r="I147" s="7">
        <f t="shared" si="11"/>
        <v>10102.04</v>
      </c>
      <c r="J147" s="13"/>
      <c r="K147" s="13"/>
      <c r="L147" s="13"/>
    </row>
    <row r="148" spans="2:12" ht="24">
      <c r="B148" s="15" t="s">
        <v>149</v>
      </c>
      <c r="C148" s="5" t="s">
        <v>49</v>
      </c>
      <c r="D148" s="6" t="s">
        <v>55</v>
      </c>
      <c r="E148" s="5" t="s">
        <v>383</v>
      </c>
      <c r="F148" s="5"/>
      <c r="G148" s="7">
        <f t="shared" si="11"/>
        <v>10000</v>
      </c>
      <c r="H148" s="7">
        <f t="shared" si="11"/>
        <v>102.04000000000087</v>
      </c>
      <c r="I148" s="7">
        <f t="shared" si="11"/>
        <v>10102.04</v>
      </c>
      <c r="J148" s="13"/>
      <c r="K148" s="13"/>
      <c r="L148" s="13"/>
    </row>
    <row r="149" spans="2:12" ht="12.75">
      <c r="B149" s="15" t="s">
        <v>110</v>
      </c>
      <c r="C149" s="5" t="s">
        <v>49</v>
      </c>
      <c r="D149" s="6" t="s">
        <v>55</v>
      </c>
      <c r="E149" s="5" t="s">
        <v>383</v>
      </c>
      <c r="F149" s="5" t="s">
        <v>196</v>
      </c>
      <c r="G149" s="7">
        <v>10000</v>
      </c>
      <c r="H149" s="7">
        <f>I149-G149</f>
        <v>102.04000000000087</v>
      </c>
      <c r="I149" s="7">
        <f>202.04+9900</f>
        <v>10102.04</v>
      </c>
      <c r="J149" s="13"/>
      <c r="K149" s="13"/>
      <c r="L149" s="13"/>
    </row>
    <row r="150" spans="2:12" ht="24" hidden="1">
      <c r="B150" s="15" t="s">
        <v>147</v>
      </c>
      <c r="C150" s="5" t="s">
        <v>49</v>
      </c>
      <c r="D150" s="6" t="s">
        <v>55</v>
      </c>
      <c r="E150" s="6" t="s">
        <v>66</v>
      </c>
      <c r="F150" s="5"/>
      <c r="G150" s="7">
        <f>G151</f>
        <v>0</v>
      </c>
      <c r="H150" s="7">
        <f>H151</f>
        <v>0</v>
      </c>
      <c r="I150" s="7">
        <f>I151</f>
        <v>0</v>
      </c>
      <c r="J150" s="13"/>
      <c r="K150" s="13"/>
      <c r="L150" s="13"/>
    </row>
    <row r="151" spans="2:12" ht="12.75" hidden="1">
      <c r="B151" s="15" t="s">
        <v>148</v>
      </c>
      <c r="C151" s="5" t="s">
        <v>49</v>
      </c>
      <c r="D151" s="6" t="s">
        <v>55</v>
      </c>
      <c r="E151" s="6" t="s">
        <v>67</v>
      </c>
      <c r="F151" s="5"/>
      <c r="G151" s="7">
        <f>G152+G153</f>
        <v>0</v>
      </c>
      <c r="H151" s="7">
        <f>H152+H153</f>
        <v>0</v>
      </c>
      <c r="I151" s="7">
        <f>I152+I153</f>
        <v>0</v>
      </c>
      <c r="J151" s="13"/>
      <c r="K151" s="13"/>
      <c r="L151" s="13"/>
    </row>
    <row r="152" spans="2:12" ht="36" hidden="1">
      <c r="B152" s="15" t="s">
        <v>104</v>
      </c>
      <c r="C152" s="5" t="s">
        <v>49</v>
      </c>
      <c r="D152" s="6" t="s">
        <v>55</v>
      </c>
      <c r="E152" s="6" t="s">
        <v>67</v>
      </c>
      <c r="F152" s="5">
        <v>100</v>
      </c>
      <c r="G152" s="7">
        <v>0</v>
      </c>
      <c r="H152" s="7">
        <v>0</v>
      </c>
      <c r="I152" s="7">
        <v>0</v>
      </c>
      <c r="J152" s="13"/>
      <c r="K152" s="13"/>
      <c r="L152" s="13"/>
    </row>
    <row r="153" spans="2:12" ht="24" hidden="1">
      <c r="B153" s="15" t="s">
        <v>105</v>
      </c>
      <c r="C153" s="5" t="s">
        <v>49</v>
      </c>
      <c r="D153" s="6" t="s">
        <v>55</v>
      </c>
      <c r="E153" s="6" t="s">
        <v>67</v>
      </c>
      <c r="F153" s="5">
        <v>200</v>
      </c>
      <c r="G153" s="7">
        <v>0</v>
      </c>
      <c r="H153" s="7">
        <v>0</v>
      </c>
      <c r="I153" s="7">
        <v>0</v>
      </c>
      <c r="J153" s="13"/>
      <c r="K153" s="13"/>
      <c r="L153" s="13"/>
    </row>
    <row r="154" spans="2:12" ht="24">
      <c r="B154" s="15" t="s">
        <v>485</v>
      </c>
      <c r="C154" s="5" t="s">
        <v>49</v>
      </c>
      <c r="D154" s="6" t="s">
        <v>55</v>
      </c>
      <c r="E154" s="6" t="s">
        <v>255</v>
      </c>
      <c r="F154" s="5"/>
      <c r="G154" s="7">
        <f>G155+G161</f>
        <v>1681700</v>
      </c>
      <c r="H154" s="7">
        <f>H155+H161</f>
        <v>-29700</v>
      </c>
      <c r="I154" s="7">
        <f>I155+I161</f>
        <v>1652000</v>
      </c>
      <c r="J154" s="13"/>
      <c r="K154" s="13"/>
      <c r="L154" s="13"/>
    </row>
    <row r="155" spans="2:12" ht="24" hidden="1">
      <c r="B155" s="15" t="s">
        <v>162</v>
      </c>
      <c r="C155" s="5" t="s">
        <v>49</v>
      </c>
      <c r="D155" s="6" t="s">
        <v>55</v>
      </c>
      <c r="E155" s="6" t="s">
        <v>92</v>
      </c>
      <c r="F155" s="5"/>
      <c r="G155" s="7">
        <f>G156+G158</f>
        <v>0</v>
      </c>
      <c r="H155" s="7">
        <f>H156+H158</f>
        <v>0</v>
      </c>
      <c r="I155" s="7">
        <f>I156+I158</f>
        <v>0</v>
      </c>
      <c r="J155" s="13"/>
      <c r="K155" s="13"/>
      <c r="L155" s="13"/>
    </row>
    <row r="156" spans="2:12" ht="12.75" hidden="1">
      <c r="B156" s="15" t="s">
        <v>163</v>
      </c>
      <c r="C156" s="5" t="s">
        <v>49</v>
      </c>
      <c r="D156" s="6" t="s">
        <v>55</v>
      </c>
      <c r="E156" s="6" t="s">
        <v>68</v>
      </c>
      <c r="F156" s="5"/>
      <c r="G156" s="7">
        <f>G157</f>
        <v>0</v>
      </c>
      <c r="H156" s="7">
        <f>H157</f>
        <v>0</v>
      </c>
      <c r="I156" s="7">
        <f>I157</f>
        <v>0</v>
      </c>
      <c r="J156" s="13"/>
      <c r="K156" s="13"/>
      <c r="L156" s="13"/>
    </row>
    <row r="157" spans="2:12" ht="24" hidden="1">
      <c r="B157" s="15" t="s">
        <v>105</v>
      </c>
      <c r="C157" s="5" t="s">
        <v>49</v>
      </c>
      <c r="D157" s="6" t="s">
        <v>55</v>
      </c>
      <c r="E157" s="6" t="s">
        <v>68</v>
      </c>
      <c r="F157" s="5">
        <v>200</v>
      </c>
      <c r="G157" s="7">
        <v>0</v>
      </c>
      <c r="H157" s="7">
        <v>0</v>
      </c>
      <c r="I157" s="7">
        <v>0</v>
      </c>
      <c r="J157" s="13"/>
      <c r="K157" s="13"/>
      <c r="L157" s="13"/>
    </row>
    <row r="158" spans="2:12" ht="12.75" hidden="1">
      <c r="B158" s="15" t="s">
        <v>220</v>
      </c>
      <c r="C158" s="5" t="s">
        <v>49</v>
      </c>
      <c r="D158" s="6" t="s">
        <v>55</v>
      </c>
      <c r="E158" s="6" t="s">
        <v>221</v>
      </c>
      <c r="F158" s="5"/>
      <c r="G158" s="7">
        <f>G159+G160</f>
        <v>0</v>
      </c>
      <c r="H158" s="7">
        <f>H159+H160</f>
        <v>0</v>
      </c>
      <c r="I158" s="7">
        <f>I159+I160</f>
        <v>0</v>
      </c>
      <c r="J158" s="13"/>
      <c r="K158" s="13"/>
      <c r="L158" s="13"/>
    </row>
    <row r="159" spans="2:12" ht="24" hidden="1">
      <c r="B159" s="15" t="s">
        <v>105</v>
      </c>
      <c r="C159" s="5" t="s">
        <v>49</v>
      </c>
      <c r="D159" s="6" t="s">
        <v>55</v>
      </c>
      <c r="E159" s="6" t="s">
        <v>221</v>
      </c>
      <c r="F159" s="5" t="s">
        <v>192</v>
      </c>
      <c r="G159" s="7">
        <v>0</v>
      </c>
      <c r="H159" s="7">
        <v>0</v>
      </c>
      <c r="I159" s="7">
        <v>0</v>
      </c>
      <c r="J159" s="13"/>
      <c r="K159" s="13"/>
      <c r="L159" s="13"/>
    </row>
    <row r="160" spans="2:12" ht="12.75" hidden="1">
      <c r="B160" s="15" t="s">
        <v>108</v>
      </c>
      <c r="C160" s="5" t="s">
        <v>49</v>
      </c>
      <c r="D160" s="6" t="s">
        <v>55</v>
      </c>
      <c r="E160" s="6" t="s">
        <v>221</v>
      </c>
      <c r="F160" s="5" t="s">
        <v>189</v>
      </c>
      <c r="G160" s="7">
        <v>0</v>
      </c>
      <c r="H160" s="7">
        <v>0</v>
      </c>
      <c r="I160" s="7">
        <v>0</v>
      </c>
      <c r="J160" s="13"/>
      <c r="K160" s="13"/>
      <c r="L160" s="13"/>
    </row>
    <row r="161" spans="2:12" ht="36">
      <c r="B161" s="15" t="s">
        <v>494</v>
      </c>
      <c r="C161" s="5" t="s">
        <v>49</v>
      </c>
      <c r="D161" s="6" t="s">
        <v>55</v>
      </c>
      <c r="E161" s="5" t="s">
        <v>239</v>
      </c>
      <c r="F161" s="5"/>
      <c r="G161" s="7">
        <f aca="true" t="shared" si="12" ref="G161:I162">G162</f>
        <v>1681700</v>
      </c>
      <c r="H161" s="7">
        <f t="shared" si="12"/>
        <v>-29700</v>
      </c>
      <c r="I161" s="7">
        <f t="shared" si="12"/>
        <v>1652000</v>
      </c>
      <c r="J161" s="13"/>
      <c r="K161" s="13"/>
      <c r="L161" s="13"/>
    </row>
    <row r="162" spans="2:12" ht="24">
      <c r="B162" s="15" t="s">
        <v>492</v>
      </c>
      <c r="C162" s="5" t="s">
        <v>49</v>
      </c>
      <c r="D162" s="5" t="s">
        <v>55</v>
      </c>
      <c r="E162" s="5" t="s">
        <v>491</v>
      </c>
      <c r="F162" s="5"/>
      <c r="G162" s="7">
        <f t="shared" si="12"/>
        <v>1681700</v>
      </c>
      <c r="H162" s="7">
        <f t="shared" si="12"/>
        <v>-29700</v>
      </c>
      <c r="I162" s="7">
        <f t="shared" si="12"/>
        <v>1652000</v>
      </c>
      <c r="J162" s="13"/>
      <c r="K162" s="13"/>
      <c r="L162" s="13"/>
    </row>
    <row r="163" spans="2:12" ht="24">
      <c r="B163" s="15" t="s">
        <v>493</v>
      </c>
      <c r="C163" s="5" t="s">
        <v>49</v>
      </c>
      <c r="D163" s="5" t="s">
        <v>55</v>
      </c>
      <c r="E163" s="5" t="s">
        <v>490</v>
      </c>
      <c r="F163" s="5"/>
      <c r="G163" s="7">
        <f>G164+G165+G166</f>
        <v>1681700</v>
      </c>
      <c r="H163" s="7">
        <f>H164+H165+H166</f>
        <v>-29700</v>
      </c>
      <c r="I163" s="7">
        <f>I164+I165+I166</f>
        <v>1652000</v>
      </c>
      <c r="J163" s="13"/>
      <c r="K163" s="13"/>
      <c r="L163" s="13"/>
    </row>
    <row r="164" spans="2:12" ht="36">
      <c r="B164" s="15" t="s">
        <v>104</v>
      </c>
      <c r="C164" s="5" t="s">
        <v>49</v>
      </c>
      <c r="D164" s="5" t="s">
        <v>55</v>
      </c>
      <c r="E164" s="5" t="s">
        <v>490</v>
      </c>
      <c r="F164" s="5" t="s">
        <v>90</v>
      </c>
      <c r="G164" s="7">
        <v>1681700</v>
      </c>
      <c r="H164" s="7">
        <f>I164-G164</f>
        <v>-32100</v>
      </c>
      <c r="I164" s="7">
        <f>1263300+4800+381500</f>
        <v>1649600</v>
      </c>
      <c r="J164" s="13"/>
      <c r="K164" s="13"/>
      <c r="L164" s="13"/>
    </row>
    <row r="165" spans="2:12" ht="24" hidden="1">
      <c r="B165" s="15" t="s">
        <v>105</v>
      </c>
      <c r="C165" s="5" t="s">
        <v>49</v>
      </c>
      <c r="D165" s="5" t="s">
        <v>55</v>
      </c>
      <c r="E165" s="5" t="s">
        <v>490</v>
      </c>
      <c r="F165" s="5" t="s">
        <v>192</v>
      </c>
      <c r="G165" s="7">
        <v>0</v>
      </c>
      <c r="H165" s="7">
        <f>I165-G165</f>
        <v>0</v>
      </c>
      <c r="I165" s="7">
        <v>0</v>
      </c>
      <c r="J165" s="13"/>
      <c r="K165" s="13"/>
      <c r="L165" s="13"/>
    </row>
    <row r="166" spans="2:12" ht="12.75">
      <c r="B166" s="15" t="s">
        <v>108</v>
      </c>
      <c r="C166" s="5" t="s">
        <v>49</v>
      </c>
      <c r="D166" s="5" t="s">
        <v>55</v>
      </c>
      <c r="E166" s="5" t="s">
        <v>490</v>
      </c>
      <c r="F166" s="5" t="s">
        <v>189</v>
      </c>
      <c r="G166" s="7">
        <v>0</v>
      </c>
      <c r="H166" s="7">
        <f>I166-G166</f>
        <v>2400</v>
      </c>
      <c r="I166" s="7">
        <v>2400</v>
      </c>
      <c r="J166" s="13"/>
      <c r="K166" s="13"/>
      <c r="L166" s="13"/>
    </row>
    <row r="167" spans="2:12" ht="12.75">
      <c r="B167" s="15" t="s">
        <v>589</v>
      </c>
      <c r="C167" s="5" t="s">
        <v>49</v>
      </c>
      <c r="D167" s="5" t="s">
        <v>55</v>
      </c>
      <c r="E167" s="5" t="s">
        <v>298</v>
      </c>
      <c r="F167" s="5"/>
      <c r="G167" s="7">
        <f>G168</f>
        <v>0</v>
      </c>
      <c r="H167" s="7">
        <f>H168</f>
        <v>1506526</v>
      </c>
      <c r="I167" s="7">
        <f>I168</f>
        <v>1506526</v>
      </c>
      <c r="J167" s="13"/>
      <c r="K167" s="13"/>
      <c r="L167" s="13"/>
    </row>
    <row r="168" spans="2:12" ht="24">
      <c r="B168" s="15" t="s">
        <v>372</v>
      </c>
      <c r="C168" s="5" t="s">
        <v>49</v>
      </c>
      <c r="D168" s="5" t="s">
        <v>55</v>
      </c>
      <c r="E168" s="5" t="s">
        <v>301</v>
      </c>
      <c r="F168" s="5"/>
      <c r="G168" s="7">
        <f>G173+G169</f>
        <v>0</v>
      </c>
      <c r="H168" s="7">
        <f>H173+H169</f>
        <v>1506526</v>
      </c>
      <c r="I168" s="7">
        <f>I173+I169</f>
        <v>1506526</v>
      </c>
      <c r="J168" s="13"/>
      <c r="K168" s="13"/>
      <c r="L168" s="13"/>
    </row>
    <row r="169" spans="2:12" ht="27" customHeight="1">
      <c r="B169" s="15" t="s">
        <v>373</v>
      </c>
      <c r="C169" s="5" t="s">
        <v>49</v>
      </c>
      <c r="D169" s="6">
        <v>13</v>
      </c>
      <c r="E169" s="6" t="s">
        <v>302</v>
      </c>
      <c r="F169" s="5"/>
      <c r="G169" s="7">
        <f aca="true" t="shared" si="13" ref="G169:I170">G170</f>
        <v>0</v>
      </c>
      <c r="H169" s="7">
        <f t="shared" si="13"/>
        <v>30000</v>
      </c>
      <c r="I169" s="7">
        <f t="shared" si="13"/>
        <v>30000</v>
      </c>
      <c r="J169" s="13"/>
      <c r="K169" s="13"/>
      <c r="L169" s="13"/>
    </row>
    <row r="170" spans="2:12" ht="24">
      <c r="B170" s="15" t="s">
        <v>807</v>
      </c>
      <c r="C170" s="5" t="s">
        <v>49</v>
      </c>
      <c r="D170" s="6">
        <v>13</v>
      </c>
      <c r="E170" s="6" t="s">
        <v>305</v>
      </c>
      <c r="F170" s="5"/>
      <c r="G170" s="7">
        <f t="shared" si="13"/>
        <v>0</v>
      </c>
      <c r="H170" s="7">
        <f t="shared" si="13"/>
        <v>30000</v>
      </c>
      <c r="I170" s="7">
        <f t="shared" si="13"/>
        <v>30000</v>
      </c>
      <c r="J170" s="13"/>
      <c r="K170" s="13"/>
      <c r="L170" s="13"/>
    </row>
    <row r="171" spans="2:12" ht="36">
      <c r="B171" s="15" t="s">
        <v>808</v>
      </c>
      <c r="C171" s="5" t="s">
        <v>49</v>
      </c>
      <c r="D171" s="6">
        <v>13</v>
      </c>
      <c r="E171" s="6" t="s">
        <v>809</v>
      </c>
      <c r="F171" s="5"/>
      <c r="G171" s="7">
        <f>G172</f>
        <v>0</v>
      </c>
      <c r="H171" s="7">
        <f>H172</f>
        <v>30000</v>
      </c>
      <c r="I171" s="7">
        <f>I172</f>
        <v>30000</v>
      </c>
      <c r="J171" s="13"/>
      <c r="K171" s="13"/>
      <c r="L171" s="13"/>
    </row>
    <row r="172" spans="2:12" ht="12.75">
      <c r="B172" s="15" t="s">
        <v>107</v>
      </c>
      <c r="C172" s="5" t="s">
        <v>49</v>
      </c>
      <c r="D172" s="6">
        <v>13</v>
      </c>
      <c r="E172" s="6" t="s">
        <v>809</v>
      </c>
      <c r="F172" s="5" t="s">
        <v>17</v>
      </c>
      <c r="G172" s="7">
        <v>0</v>
      </c>
      <c r="H172" s="7">
        <f>I172-G172</f>
        <v>30000</v>
      </c>
      <c r="I172" s="7">
        <f>30000</f>
        <v>30000</v>
      </c>
      <c r="J172" s="13"/>
      <c r="K172" s="13"/>
      <c r="L172" s="13"/>
    </row>
    <row r="173" spans="2:12" ht="24">
      <c r="B173" s="15" t="s">
        <v>590</v>
      </c>
      <c r="C173" s="5" t="s">
        <v>49</v>
      </c>
      <c r="D173" s="5" t="s">
        <v>55</v>
      </c>
      <c r="E173" s="5" t="s">
        <v>591</v>
      </c>
      <c r="F173" s="5"/>
      <c r="G173" s="7">
        <f>G174+G178+G180+G176</f>
        <v>0</v>
      </c>
      <c r="H173" s="7">
        <f>H174+H178+H180+H176</f>
        <v>1476526</v>
      </c>
      <c r="I173" s="7">
        <f>I174+I178+I180+I176</f>
        <v>1476526</v>
      </c>
      <c r="J173" s="13"/>
      <c r="K173" s="13"/>
      <c r="L173" s="13"/>
    </row>
    <row r="174" spans="2:12" ht="12.75">
      <c r="B174" s="15" t="s">
        <v>592</v>
      </c>
      <c r="C174" s="5" t="s">
        <v>49</v>
      </c>
      <c r="D174" s="5" t="s">
        <v>55</v>
      </c>
      <c r="E174" s="5" t="s">
        <v>593</v>
      </c>
      <c r="F174" s="5"/>
      <c r="G174" s="7">
        <f>G175</f>
        <v>0</v>
      </c>
      <c r="H174" s="7">
        <f>H175</f>
        <v>1301526</v>
      </c>
      <c r="I174" s="7">
        <f>I175</f>
        <v>1301526</v>
      </c>
      <c r="J174" s="13"/>
      <c r="K174" s="13"/>
      <c r="L174" s="13"/>
    </row>
    <row r="175" spans="2:12" ht="24">
      <c r="B175" s="15" t="s">
        <v>105</v>
      </c>
      <c r="C175" s="5" t="s">
        <v>49</v>
      </c>
      <c r="D175" s="5" t="s">
        <v>55</v>
      </c>
      <c r="E175" s="5" t="s">
        <v>593</v>
      </c>
      <c r="F175" s="5" t="s">
        <v>192</v>
      </c>
      <c r="G175" s="7">
        <v>0</v>
      </c>
      <c r="H175" s="7">
        <f>I175-G175</f>
        <v>1301526</v>
      </c>
      <c r="I175" s="7">
        <f>1301526</f>
        <v>1301526</v>
      </c>
      <c r="J175" s="13"/>
      <c r="K175" s="13"/>
      <c r="L175" s="13"/>
    </row>
    <row r="176" spans="2:12" ht="24">
      <c r="B176" s="15" t="s">
        <v>727</v>
      </c>
      <c r="C176" s="5" t="s">
        <v>49</v>
      </c>
      <c r="D176" s="5" t="s">
        <v>55</v>
      </c>
      <c r="E176" s="5" t="s">
        <v>597</v>
      </c>
      <c r="F176" s="5"/>
      <c r="G176" s="7">
        <f>G177</f>
        <v>0</v>
      </c>
      <c r="H176" s="7">
        <f>H177</f>
        <v>175000</v>
      </c>
      <c r="I176" s="7">
        <f>I177</f>
        <v>175000</v>
      </c>
      <c r="J176" s="13"/>
      <c r="K176" s="13"/>
      <c r="L176" s="13"/>
    </row>
    <row r="177" spans="2:12" ht="24">
      <c r="B177" s="15" t="s">
        <v>105</v>
      </c>
      <c r="C177" s="5" t="s">
        <v>49</v>
      </c>
      <c r="D177" s="5" t="s">
        <v>55</v>
      </c>
      <c r="E177" s="5" t="s">
        <v>597</v>
      </c>
      <c r="F177" s="5" t="s">
        <v>192</v>
      </c>
      <c r="G177" s="7">
        <v>0</v>
      </c>
      <c r="H177" s="7">
        <f>I177-G177</f>
        <v>175000</v>
      </c>
      <c r="I177" s="7">
        <v>175000</v>
      </c>
      <c r="J177" s="13"/>
      <c r="K177" s="13"/>
      <c r="L177" s="13"/>
    </row>
    <row r="178" spans="2:12" ht="48" hidden="1">
      <c r="B178" s="15" t="s">
        <v>594</v>
      </c>
      <c r="C178" s="5" t="s">
        <v>49</v>
      </c>
      <c r="D178" s="5" t="s">
        <v>55</v>
      </c>
      <c r="E178" s="5" t="s">
        <v>595</v>
      </c>
      <c r="F178" s="5"/>
      <c r="G178" s="7">
        <f>G179</f>
        <v>0</v>
      </c>
      <c r="H178" s="7">
        <f>H179</f>
        <v>0</v>
      </c>
      <c r="I178" s="7">
        <f>I179</f>
        <v>0</v>
      </c>
      <c r="J178" s="13"/>
      <c r="K178" s="13"/>
      <c r="L178" s="13"/>
    </row>
    <row r="179" spans="2:12" ht="24" hidden="1">
      <c r="B179" s="15" t="s">
        <v>105</v>
      </c>
      <c r="C179" s="5" t="s">
        <v>49</v>
      </c>
      <c r="D179" s="5" t="s">
        <v>55</v>
      </c>
      <c r="E179" s="5" t="s">
        <v>595</v>
      </c>
      <c r="F179" s="5" t="s">
        <v>192</v>
      </c>
      <c r="G179" s="7">
        <v>0</v>
      </c>
      <c r="H179" s="7">
        <f>I179-G179</f>
        <v>0</v>
      </c>
      <c r="I179" s="7">
        <v>0</v>
      </c>
      <c r="J179" s="13"/>
      <c r="K179" s="13"/>
      <c r="L179" s="13"/>
    </row>
    <row r="180" spans="2:12" ht="48" hidden="1">
      <c r="B180" s="15" t="s">
        <v>594</v>
      </c>
      <c r="C180" s="5" t="s">
        <v>49</v>
      </c>
      <c r="D180" s="5" t="s">
        <v>55</v>
      </c>
      <c r="E180" s="5" t="s">
        <v>665</v>
      </c>
      <c r="F180" s="5"/>
      <c r="G180" s="7">
        <f>G181</f>
        <v>0</v>
      </c>
      <c r="H180" s="7">
        <f>H181</f>
        <v>0</v>
      </c>
      <c r="I180" s="7">
        <f>I181</f>
        <v>0</v>
      </c>
      <c r="J180" s="13"/>
      <c r="K180" s="13"/>
      <c r="L180" s="13"/>
    </row>
    <row r="181" spans="2:12" ht="24" hidden="1">
      <c r="B181" s="15" t="s">
        <v>105</v>
      </c>
      <c r="C181" s="5" t="s">
        <v>49</v>
      </c>
      <c r="D181" s="5" t="s">
        <v>55</v>
      </c>
      <c r="E181" s="5" t="s">
        <v>665</v>
      </c>
      <c r="F181" s="5" t="s">
        <v>192</v>
      </c>
      <c r="G181" s="7">
        <v>0</v>
      </c>
      <c r="H181" s="7">
        <f>I181-G181</f>
        <v>0</v>
      </c>
      <c r="I181" s="7">
        <v>0</v>
      </c>
      <c r="J181" s="13"/>
      <c r="K181" s="13"/>
      <c r="L181" s="13"/>
    </row>
    <row r="182" spans="2:12" ht="24">
      <c r="B182" s="15" t="s">
        <v>782</v>
      </c>
      <c r="C182" s="5" t="s">
        <v>49</v>
      </c>
      <c r="D182" s="6" t="s">
        <v>55</v>
      </c>
      <c r="E182" s="6" t="s">
        <v>256</v>
      </c>
      <c r="F182" s="5"/>
      <c r="G182" s="7">
        <f>G193+G183</f>
        <v>18708131.240000002</v>
      </c>
      <c r="H182" s="7">
        <f>H193+H183</f>
        <v>-172242.74000000022</v>
      </c>
      <c r="I182" s="7">
        <f>I193+I183</f>
        <v>18535888.5</v>
      </c>
      <c r="J182" s="13"/>
      <c r="K182" s="13"/>
      <c r="L182" s="13"/>
    </row>
    <row r="183" spans="2:12" ht="12.75">
      <c r="B183" s="15" t="s">
        <v>474</v>
      </c>
      <c r="C183" s="5" t="s">
        <v>49</v>
      </c>
      <c r="D183" s="6" t="s">
        <v>55</v>
      </c>
      <c r="E183" s="6" t="s">
        <v>472</v>
      </c>
      <c r="F183" s="5"/>
      <c r="G183" s="7">
        <f>G190+G187+G184</f>
        <v>0</v>
      </c>
      <c r="H183" s="7">
        <f>H190+H187+H184</f>
        <v>50000</v>
      </c>
      <c r="I183" s="7">
        <f>I190+I187+I184</f>
        <v>50000</v>
      </c>
      <c r="J183" s="13"/>
      <c r="K183" s="13"/>
      <c r="L183" s="13"/>
    </row>
    <row r="184" spans="2:12" ht="36" hidden="1">
      <c r="B184" s="15" t="s">
        <v>689</v>
      </c>
      <c r="C184" s="5" t="s">
        <v>49</v>
      </c>
      <c r="D184" s="6" t="s">
        <v>55</v>
      </c>
      <c r="E184" s="6" t="s">
        <v>691</v>
      </c>
      <c r="F184" s="5"/>
      <c r="G184" s="7">
        <f aca="true" t="shared" si="14" ref="G184:I185">G185</f>
        <v>0</v>
      </c>
      <c r="H184" s="7">
        <f t="shared" si="14"/>
        <v>0</v>
      </c>
      <c r="I184" s="7">
        <f t="shared" si="14"/>
        <v>0</v>
      </c>
      <c r="J184" s="13"/>
      <c r="K184" s="13"/>
      <c r="L184" s="13"/>
    </row>
    <row r="185" spans="2:12" ht="24" hidden="1">
      <c r="B185" s="15" t="s">
        <v>690</v>
      </c>
      <c r="C185" s="5" t="s">
        <v>49</v>
      </c>
      <c r="D185" s="6" t="s">
        <v>55</v>
      </c>
      <c r="E185" s="6" t="s">
        <v>692</v>
      </c>
      <c r="F185" s="5"/>
      <c r="G185" s="7">
        <f t="shared" si="14"/>
        <v>0</v>
      </c>
      <c r="H185" s="7">
        <f t="shared" si="14"/>
        <v>0</v>
      </c>
      <c r="I185" s="7">
        <f t="shared" si="14"/>
        <v>0</v>
      </c>
      <c r="J185" s="13"/>
      <c r="K185" s="13"/>
      <c r="L185" s="13"/>
    </row>
    <row r="186" spans="2:12" ht="24" hidden="1">
      <c r="B186" s="15" t="s">
        <v>105</v>
      </c>
      <c r="C186" s="5" t="s">
        <v>49</v>
      </c>
      <c r="D186" s="6" t="s">
        <v>55</v>
      </c>
      <c r="E186" s="6" t="s">
        <v>692</v>
      </c>
      <c r="F186" s="5" t="s">
        <v>192</v>
      </c>
      <c r="G186" s="7">
        <v>0</v>
      </c>
      <c r="H186" s="7">
        <f>I186-G186</f>
        <v>0</v>
      </c>
      <c r="I186" s="7">
        <v>0</v>
      </c>
      <c r="J186" s="13"/>
      <c r="K186" s="13"/>
      <c r="L186" s="13"/>
    </row>
    <row r="187" spans="2:12" ht="24">
      <c r="B187" s="15" t="s">
        <v>572</v>
      </c>
      <c r="C187" s="5" t="s">
        <v>49</v>
      </c>
      <c r="D187" s="6" t="s">
        <v>55</v>
      </c>
      <c r="E187" s="6" t="s">
        <v>473</v>
      </c>
      <c r="F187" s="5"/>
      <c r="G187" s="7">
        <f aca="true" t="shared" si="15" ref="G187:I188">G188</f>
        <v>0</v>
      </c>
      <c r="H187" s="7">
        <f t="shared" si="15"/>
        <v>50000</v>
      </c>
      <c r="I187" s="7">
        <f t="shared" si="15"/>
        <v>50000</v>
      </c>
      <c r="J187" s="13"/>
      <c r="K187" s="13"/>
      <c r="L187" s="13"/>
    </row>
    <row r="188" spans="2:12" ht="12.75">
      <c r="B188" s="15" t="s">
        <v>740</v>
      </c>
      <c r="C188" s="5" t="s">
        <v>49</v>
      </c>
      <c r="D188" s="6" t="s">
        <v>55</v>
      </c>
      <c r="E188" s="6" t="s">
        <v>739</v>
      </c>
      <c r="F188" s="5"/>
      <c r="G188" s="7">
        <f t="shared" si="15"/>
        <v>0</v>
      </c>
      <c r="H188" s="7">
        <f t="shared" si="15"/>
        <v>50000</v>
      </c>
      <c r="I188" s="7">
        <f t="shared" si="15"/>
        <v>50000</v>
      </c>
      <c r="J188" s="13"/>
      <c r="K188" s="13"/>
      <c r="L188" s="13"/>
    </row>
    <row r="189" spans="2:12" ht="24">
      <c r="B189" s="15" t="s">
        <v>105</v>
      </c>
      <c r="C189" s="5" t="s">
        <v>49</v>
      </c>
      <c r="D189" s="6" t="s">
        <v>55</v>
      </c>
      <c r="E189" s="6" t="s">
        <v>739</v>
      </c>
      <c r="F189" s="5" t="s">
        <v>192</v>
      </c>
      <c r="G189" s="7">
        <v>0</v>
      </c>
      <c r="H189" s="7">
        <f>I189-G189</f>
        <v>50000</v>
      </c>
      <c r="I189" s="7">
        <v>50000</v>
      </c>
      <c r="J189" s="13"/>
      <c r="K189" s="13"/>
      <c r="L189" s="13"/>
    </row>
    <row r="190" spans="2:12" ht="24" hidden="1">
      <c r="B190" s="15" t="s">
        <v>668</v>
      </c>
      <c r="C190" s="5" t="s">
        <v>49</v>
      </c>
      <c r="D190" s="6" t="s">
        <v>55</v>
      </c>
      <c r="E190" s="6" t="s">
        <v>670</v>
      </c>
      <c r="F190" s="5"/>
      <c r="G190" s="7">
        <f aca="true" t="shared" si="16" ref="G190:I191">G191</f>
        <v>0</v>
      </c>
      <c r="H190" s="7">
        <f t="shared" si="16"/>
        <v>0</v>
      </c>
      <c r="I190" s="7">
        <f t="shared" si="16"/>
        <v>0</v>
      </c>
      <c r="J190" s="13"/>
      <c r="K190" s="13"/>
      <c r="L190" s="13"/>
    </row>
    <row r="191" spans="2:12" ht="24" hidden="1">
      <c r="B191" s="15" t="s">
        <v>669</v>
      </c>
      <c r="C191" s="5" t="s">
        <v>49</v>
      </c>
      <c r="D191" s="6" t="s">
        <v>55</v>
      </c>
      <c r="E191" s="6" t="s">
        <v>671</v>
      </c>
      <c r="F191" s="5"/>
      <c r="G191" s="7">
        <f t="shared" si="16"/>
        <v>0</v>
      </c>
      <c r="H191" s="7">
        <f t="shared" si="16"/>
        <v>0</v>
      </c>
      <c r="I191" s="7">
        <f t="shared" si="16"/>
        <v>0</v>
      </c>
      <c r="J191" s="13"/>
      <c r="K191" s="13"/>
      <c r="L191" s="13"/>
    </row>
    <row r="192" spans="2:12" ht="24" hidden="1">
      <c r="B192" s="15" t="s">
        <v>105</v>
      </c>
      <c r="C192" s="5" t="s">
        <v>49</v>
      </c>
      <c r="D192" s="5" t="s">
        <v>55</v>
      </c>
      <c r="E192" s="6" t="s">
        <v>671</v>
      </c>
      <c r="F192" s="5" t="s">
        <v>192</v>
      </c>
      <c r="G192" s="7">
        <v>0</v>
      </c>
      <c r="H192" s="7">
        <f>I192-G192</f>
        <v>0</v>
      </c>
      <c r="I192" s="7">
        <v>0</v>
      </c>
      <c r="J192" s="13"/>
      <c r="K192" s="13"/>
      <c r="L192" s="13"/>
    </row>
    <row r="193" spans="2:12" ht="36">
      <c r="B193" s="15" t="s">
        <v>468</v>
      </c>
      <c r="C193" s="5" t="s">
        <v>49</v>
      </c>
      <c r="D193" s="6" t="s">
        <v>55</v>
      </c>
      <c r="E193" s="6" t="s">
        <v>238</v>
      </c>
      <c r="F193" s="5"/>
      <c r="G193" s="7">
        <f>G194</f>
        <v>18708131.240000002</v>
      </c>
      <c r="H193" s="7">
        <f>H194</f>
        <v>-222242.74000000022</v>
      </c>
      <c r="I193" s="7">
        <f>I194</f>
        <v>18485888.5</v>
      </c>
      <c r="J193" s="13"/>
      <c r="K193" s="13"/>
      <c r="L193" s="13"/>
    </row>
    <row r="194" spans="2:12" ht="24">
      <c r="B194" s="15" t="s">
        <v>313</v>
      </c>
      <c r="C194" s="5" t="s">
        <v>49</v>
      </c>
      <c r="D194" s="6" t="s">
        <v>55</v>
      </c>
      <c r="E194" s="6" t="s">
        <v>296</v>
      </c>
      <c r="F194" s="5"/>
      <c r="G194" s="7">
        <f>G195+G199</f>
        <v>18708131.240000002</v>
      </c>
      <c r="H194" s="7">
        <f>H195+H199</f>
        <v>-222242.74000000022</v>
      </c>
      <c r="I194" s="7">
        <f>I195+I199</f>
        <v>18485888.5</v>
      </c>
      <c r="J194" s="13"/>
      <c r="K194" s="13"/>
      <c r="L194" s="13"/>
    </row>
    <row r="195" spans="2:12" ht="24">
      <c r="B195" s="15" t="s">
        <v>314</v>
      </c>
      <c r="C195" s="5" t="s">
        <v>49</v>
      </c>
      <c r="D195" s="6" t="s">
        <v>55</v>
      </c>
      <c r="E195" s="6" t="s">
        <v>382</v>
      </c>
      <c r="F195" s="5"/>
      <c r="G195" s="7">
        <f>G196+G197+G198</f>
        <v>18708131.240000002</v>
      </c>
      <c r="H195" s="7">
        <f>H196+H197+H198</f>
        <v>-222242.74000000022</v>
      </c>
      <c r="I195" s="7">
        <f>I196+I197+I198</f>
        <v>18485888.5</v>
      </c>
      <c r="J195" s="13"/>
      <c r="K195" s="13"/>
      <c r="L195" s="13"/>
    </row>
    <row r="196" spans="2:12" ht="36">
      <c r="B196" s="15" t="s">
        <v>104</v>
      </c>
      <c r="C196" s="5" t="s">
        <v>49</v>
      </c>
      <c r="D196" s="6" t="s">
        <v>55</v>
      </c>
      <c r="E196" s="6" t="s">
        <v>382</v>
      </c>
      <c r="F196" s="5" t="s">
        <v>90</v>
      </c>
      <c r="G196" s="7">
        <v>16542599.24</v>
      </c>
      <c r="H196" s="7">
        <f>I196-G196</f>
        <v>-2843599.24</v>
      </c>
      <c r="I196" s="7">
        <f>10312300+272400+3114300</f>
        <v>13699000</v>
      </c>
      <c r="J196" s="13"/>
      <c r="K196" s="13"/>
      <c r="L196" s="13"/>
    </row>
    <row r="197" spans="2:12" ht="24">
      <c r="B197" s="15" t="s">
        <v>105</v>
      </c>
      <c r="C197" s="5" t="s">
        <v>49</v>
      </c>
      <c r="D197" s="6" t="s">
        <v>55</v>
      </c>
      <c r="E197" s="6" t="s">
        <v>382</v>
      </c>
      <c r="F197" s="5" t="s">
        <v>192</v>
      </c>
      <c r="G197" s="7">
        <v>2165532</v>
      </c>
      <c r="H197" s="7">
        <f>I197-G197</f>
        <v>2510724</v>
      </c>
      <c r="I197" s="7">
        <f>183600+264000+25000+64950+69915+170000+100000+50000+60000+25000+50000+55000+50000+45000+235000+1000000+888845+1339946</f>
        <v>4676256</v>
      </c>
      <c r="J197" s="13"/>
      <c r="K197" s="13"/>
      <c r="L197" s="13"/>
    </row>
    <row r="198" spans="2:12" ht="12.75">
      <c r="B198" s="15" t="s">
        <v>108</v>
      </c>
      <c r="C198" s="5" t="s">
        <v>49</v>
      </c>
      <c r="D198" s="6" t="s">
        <v>55</v>
      </c>
      <c r="E198" s="6" t="s">
        <v>382</v>
      </c>
      <c r="F198" s="5" t="s">
        <v>189</v>
      </c>
      <c r="G198" s="7">
        <v>0</v>
      </c>
      <c r="H198" s="7">
        <f>I198-G198</f>
        <v>110632.5</v>
      </c>
      <c r="I198" s="7">
        <f>67207.5+43425</f>
        <v>110632.5</v>
      </c>
      <c r="J198" s="13"/>
      <c r="K198" s="13"/>
      <c r="L198" s="13"/>
    </row>
    <row r="199" spans="2:12" ht="24" hidden="1">
      <c r="B199" s="15" t="s">
        <v>748</v>
      </c>
      <c r="C199" s="5" t="s">
        <v>49</v>
      </c>
      <c r="D199" s="6" t="s">
        <v>55</v>
      </c>
      <c r="E199" s="6" t="s">
        <v>749</v>
      </c>
      <c r="F199" s="5"/>
      <c r="G199" s="7">
        <f>G200</f>
        <v>0</v>
      </c>
      <c r="H199" s="7">
        <f>H200</f>
        <v>0</v>
      </c>
      <c r="I199" s="7">
        <f>I200</f>
        <v>0</v>
      </c>
      <c r="J199" s="13"/>
      <c r="K199" s="13"/>
      <c r="L199" s="13"/>
    </row>
    <row r="200" spans="2:12" ht="24" hidden="1">
      <c r="B200" s="15" t="s">
        <v>105</v>
      </c>
      <c r="C200" s="5" t="s">
        <v>49</v>
      </c>
      <c r="D200" s="6" t="s">
        <v>55</v>
      </c>
      <c r="E200" s="6" t="s">
        <v>749</v>
      </c>
      <c r="F200" s="5" t="s">
        <v>192</v>
      </c>
      <c r="G200" s="7">
        <v>0</v>
      </c>
      <c r="H200" s="7">
        <f>I200-G200</f>
        <v>0</v>
      </c>
      <c r="I200" s="7">
        <v>0</v>
      </c>
      <c r="J200" s="13"/>
      <c r="K200" s="13"/>
      <c r="L200" s="13"/>
    </row>
    <row r="201" spans="2:12" ht="12.75">
      <c r="B201" s="15" t="s">
        <v>121</v>
      </c>
      <c r="C201" s="5" t="s">
        <v>49</v>
      </c>
      <c r="D201" s="6" t="s">
        <v>55</v>
      </c>
      <c r="E201" s="6" t="s">
        <v>113</v>
      </c>
      <c r="F201" s="5"/>
      <c r="G201" s="7">
        <f>G202+G208+G210+G205+G213</f>
        <v>1585200</v>
      </c>
      <c r="H201" s="7">
        <f>H202+H208+H210+H205+H213</f>
        <v>62070</v>
      </c>
      <c r="I201" s="7">
        <f>I202+I208+I210+I205+I213</f>
        <v>1647270</v>
      </c>
      <c r="J201" s="13"/>
      <c r="K201" s="13"/>
      <c r="L201" s="13"/>
    </row>
    <row r="202" spans="2:12" ht="24" hidden="1">
      <c r="B202" s="15" t="s">
        <v>171</v>
      </c>
      <c r="C202" s="5" t="s">
        <v>49</v>
      </c>
      <c r="D202" s="6" t="s">
        <v>55</v>
      </c>
      <c r="E202" s="6" t="s">
        <v>69</v>
      </c>
      <c r="F202" s="5"/>
      <c r="G202" s="7">
        <f>G204+G203</f>
        <v>0</v>
      </c>
      <c r="H202" s="7">
        <f>H204+H203</f>
        <v>0</v>
      </c>
      <c r="I202" s="7">
        <f>I204+I203</f>
        <v>0</v>
      </c>
      <c r="J202" s="13"/>
      <c r="K202" s="13"/>
      <c r="L202" s="13"/>
    </row>
    <row r="203" spans="2:12" ht="36" hidden="1">
      <c r="B203" s="15" t="s">
        <v>104</v>
      </c>
      <c r="C203" s="5" t="s">
        <v>49</v>
      </c>
      <c r="D203" s="6" t="s">
        <v>55</v>
      </c>
      <c r="E203" s="6" t="s">
        <v>69</v>
      </c>
      <c r="F203" s="5" t="s">
        <v>90</v>
      </c>
      <c r="G203" s="7">
        <v>0</v>
      </c>
      <c r="H203" s="7">
        <v>0</v>
      </c>
      <c r="I203" s="7">
        <v>0</v>
      </c>
      <c r="J203" s="13"/>
      <c r="K203" s="13"/>
      <c r="L203" s="13"/>
    </row>
    <row r="204" spans="2:12" ht="24" hidden="1">
      <c r="B204" s="15" t="s">
        <v>105</v>
      </c>
      <c r="C204" s="5" t="s">
        <v>49</v>
      </c>
      <c r="D204" s="6" t="s">
        <v>55</v>
      </c>
      <c r="E204" s="6" t="s">
        <v>69</v>
      </c>
      <c r="F204" s="5">
        <v>200</v>
      </c>
      <c r="G204" s="7">
        <v>0</v>
      </c>
      <c r="H204" s="7">
        <v>0</v>
      </c>
      <c r="I204" s="7">
        <v>0</v>
      </c>
      <c r="J204" s="13"/>
      <c r="K204" s="13"/>
      <c r="L204" s="13"/>
    </row>
    <row r="205" spans="2:12" ht="36">
      <c r="B205" s="15" t="s">
        <v>322</v>
      </c>
      <c r="C205" s="5" t="s">
        <v>49</v>
      </c>
      <c r="D205" s="6" t="s">
        <v>55</v>
      </c>
      <c r="E205" s="6" t="s">
        <v>237</v>
      </c>
      <c r="F205" s="5"/>
      <c r="G205" s="7">
        <f>G206+G207</f>
        <v>837600</v>
      </c>
      <c r="H205" s="7">
        <f>H206+H207</f>
        <v>22000</v>
      </c>
      <c r="I205" s="7">
        <f>I206+I207</f>
        <v>859600</v>
      </c>
      <c r="J205" s="13"/>
      <c r="K205" s="13"/>
      <c r="L205" s="13"/>
    </row>
    <row r="206" spans="2:12" ht="36">
      <c r="B206" s="15" t="s">
        <v>104</v>
      </c>
      <c r="C206" s="5" t="s">
        <v>49</v>
      </c>
      <c r="D206" s="6" t="s">
        <v>55</v>
      </c>
      <c r="E206" s="6" t="s">
        <v>237</v>
      </c>
      <c r="F206" s="5" t="s">
        <v>90</v>
      </c>
      <c r="G206" s="7">
        <v>646340</v>
      </c>
      <c r="H206" s="7">
        <f>I206-G206</f>
        <v>115220</v>
      </c>
      <c r="I206" s="7">
        <f>573400+15000+173160</f>
        <v>761560</v>
      </c>
      <c r="J206" s="13"/>
      <c r="K206" s="13"/>
      <c r="L206" s="13"/>
    </row>
    <row r="207" spans="2:12" ht="24">
      <c r="B207" s="15" t="s">
        <v>105</v>
      </c>
      <c r="C207" s="5" t="s">
        <v>49</v>
      </c>
      <c r="D207" s="6" t="s">
        <v>55</v>
      </c>
      <c r="E207" s="6" t="s">
        <v>237</v>
      </c>
      <c r="F207" s="5" t="s">
        <v>192</v>
      </c>
      <c r="G207" s="7">
        <v>191260</v>
      </c>
      <c r="H207" s="7">
        <f>I207-G207</f>
        <v>-93220</v>
      </c>
      <c r="I207" s="7">
        <f>98040</f>
        <v>98040</v>
      </c>
      <c r="J207" s="13"/>
      <c r="K207" s="13"/>
      <c r="L207" s="13"/>
    </row>
    <row r="208" spans="2:12" ht="24">
      <c r="B208" s="15" t="s">
        <v>172</v>
      </c>
      <c r="C208" s="5" t="s">
        <v>49</v>
      </c>
      <c r="D208" s="6" t="s">
        <v>55</v>
      </c>
      <c r="E208" s="6" t="s">
        <v>70</v>
      </c>
      <c r="F208" s="5"/>
      <c r="G208" s="7">
        <f>G209</f>
        <v>65500</v>
      </c>
      <c r="H208" s="7">
        <f>H209</f>
        <v>15200</v>
      </c>
      <c r="I208" s="7">
        <f>I209</f>
        <v>80700</v>
      </c>
      <c r="J208" s="13"/>
      <c r="K208" s="13"/>
      <c r="L208" s="13"/>
    </row>
    <row r="209" spans="2:12" ht="24">
      <c r="B209" s="15" t="s">
        <v>105</v>
      </c>
      <c r="C209" s="5" t="s">
        <v>49</v>
      </c>
      <c r="D209" s="6" t="s">
        <v>55</v>
      </c>
      <c r="E209" s="6" t="s">
        <v>70</v>
      </c>
      <c r="F209" s="5">
        <v>200</v>
      </c>
      <c r="G209" s="7">
        <v>65500</v>
      </c>
      <c r="H209" s="7">
        <f>I209-G209</f>
        <v>15200</v>
      </c>
      <c r="I209" s="7">
        <f>80700</f>
        <v>80700</v>
      </c>
      <c r="J209" s="13"/>
      <c r="K209" s="13"/>
      <c r="L209" s="13"/>
    </row>
    <row r="210" spans="2:12" ht="48">
      <c r="B210" s="15" t="s">
        <v>173</v>
      </c>
      <c r="C210" s="5" t="s">
        <v>49</v>
      </c>
      <c r="D210" s="6" t="s">
        <v>55</v>
      </c>
      <c r="E210" s="6" t="s">
        <v>71</v>
      </c>
      <c r="F210" s="5"/>
      <c r="G210" s="7">
        <f>G211+G212</f>
        <v>250200</v>
      </c>
      <c r="H210" s="7">
        <f>H211+H212</f>
        <v>48200</v>
      </c>
      <c r="I210" s="7">
        <f>I211+I212</f>
        <v>298400</v>
      </c>
      <c r="J210" s="13"/>
      <c r="K210" s="13"/>
      <c r="L210" s="13"/>
    </row>
    <row r="211" spans="2:12" ht="36">
      <c r="B211" s="15" t="s">
        <v>104</v>
      </c>
      <c r="C211" s="5" t="s">
        <v>49</v>
      </c>
      <c r="D211" s="6" t="s">
        <v>55</v>
      </c>
      <c r="E211" s="6" t="s">
        <v>71</v>
      </c>
      <c r="F211" s="5">
        <v>100</v>
      </c>
      <c r="G211" s="7">
        <v>250200</v>
      </c>
      <c r="H211" s="7">
        <f>I211-G211</f>
        <v>48200</v>
      </c>
      <c r="I211" s="7">
        <f>229186+69214</f>
        <v>298400</v>
      </c>
      <c r="J211" s="13"/>
      <c r="K211" s="13"/>
      <c r="L211" s="13"/>
    </row>
    <row r="212" spans="2:12" ht="24" hidden="1">
      <c r="B212" s="15" t="s">
        <v>105</v>
      </c>
      <c r="C212" s="5" t="s">
        <v>49</v>
      </c>
      <c r="D212" s="6" t="s">
        <v>55</v>
      </c>
      <c r="E212" s="6" t="s">
        <v>71</v>
      </c>
      <c r="F212" s="5">
        <v>200</v>
      </c>
      <c r="G212" s="7">
        <v>0</v>
      </c>
      <c r="H212" s="7">
        <v>0</v>
      </c>
      <c r="I212" s="7">
        <v>0</v>
      </c>
      <c r="J212" s="13"/>
      <c r="K212" s="13"/>
      <c r="L212" s="13"/>
    </row>
    <row r="213" spans="2:12" ht="24">
      <c r="B213" s="15" t="s">
        <v>526</v>
      </c>
      <c r="C213" s="5" t="s">
        <v>49</v>
      </c>
      <c r="D213" s="6" t="s">
        <v>55</v>
      </c>
      <c r="E213" s="6" t="s">
        <v>527</v>
      </c>
      <c r="F213" s="5"/>
      <c r="G213" s="7">
        <f aca="true" t="shared" si="17" ref="G213:I215">G214</f>
        <v>431900</v>
      </c>
      <c r="H213" s="7">
        <f t="shared" si="17"/>
        <v>-23330</v>
      </c>
      <c r="I213" s="7">
        <f t="shared" si="17"/>
        <v>408570</v>
      </c>
      <c r="J213" s="13"/>
      <c r="K213" s="13"/>
      <c r="L213" s="13"/>
    </row>
    <row r="214" spans="2:12" ht="24">
      <c r="B214" s="15" t="s">
        <v>122</v>
      </c>
      <c r="C214" s="5" t="s">
        <v>49</v>
      </c>
      <c r="D214" s="6" t="s">
        <v>55</v>
      </c>
      <c r="E214" s="6" t="s">
        <v>530</v>
      </c>
      <c r="F214" s="5"/>
      <c r="G214" s="7">
        <f t="shared" si="17"/>
        <v>431900</v>
      </c>
      <c r="H214" s="7">
        <f t="shared" si="17"/>
        <v>-23330</v>
      </c>
      <c r="I214" s="7">
        <f t="shared" si="17"/>
        <v>408570</v>
      </c>
      <c r="J214" s="13"/>
      <c r="K214" s="13"/>
      <c r="L214" s="13"/>
    </row>
    <row r="215" spans="2:12" ht="24">
      <c r="B215" s="15" t="s">
        <v>127</v>
      </c>
      <c r="C215" s="5" t="s">
        <v>49</v>
      </c>
      <c r="D215" s="6" t="s">
        <v>55</v>
      </c>
      <c r="E215" s="6" t="s">
        <v>379</v>
      </c>
      <c r="F215" s="5"/>
      <c r="G215" s="7">
        <f t="shared" si="17"/>
        <v>431900</v>
      </c>
      <c r="H215" s="7">
        <f t="shared" si="17"/>
        <v>-23330</v>
      </c>
      <c r="I215" s="7">
        <f t="shared" si="17"/>
        <v>408570</v>
      </c>
      <c r="J215" s="13"/>
      <c r="K215" s="13"/>
      <c r="L215" s="13"/>
    </row>
    <row r="216" spans="2:12" ht="36">
      <c r="B216" s="15" t="s">
        <v>104</v>
      </c>
      <c r="C216" s="5" t="s">
        <v>49</v>
      </c>
      <c r="D216" s="6" t="s">
        <v>55</v>
      </c>
      <c r="E216" s="6" t="s">
        <v>379</v>
      </c>
      <c r="F216" s="5" t="s">
        <v>90</v>
      </c>
      <c r="G216" s="7">
        <v>431900</v>
      </c>
      <c r="H216" s="7">
        <f>I216-G216</f>
        <v>-23330</v>
      </c>
      <c r="I216" s="7">
        <f>313800+94770</f>
        <v>408570</v>
      </c>
      <c r="J216" s="13"/>
      <c r="K216" s="13"/>
      <c r="L216" s="13"/>
    </row>
    <row r="217" spans="2:12" ht="12.75">
      <c r="B217" s="15" t="s">
        <v>180</v>
      </c>
      <c r="C217" s="5" t="s">
        <v>51</v>
      </c>
      <c r="D217" s="6"/>
      <c r="E217" s="6"/>
      <c r="F217" s="5"/>
      <c r="G217" s="7">
        <f>G218+G226+G246</f>
        <v>4036652</v>
      </c>
      <c r="H217" s="7">
        <f>H218+H226+H246</f>
        <v>216798.25</v>
      </c>
      <c r="I217" s="7">
        <f>I218+I226+I246</f>
        <v>4253450.25</v>
      </c>
      <c r="J217" s="13"/>
      <c r="K217" s="13"/>
      <c r="L217" s="13"/>
    </row>
    <row r="218" spans="2:12" ht="24" hidden="1">
      <c r="B218" s="15" t="s">
        <v>174</v>
      </c>
      <c r="C218" s="5" t="s">
        <v>51</v>
      </c>
      <c r="D218" s="6" t="s">
        <v>56</v>
      </c>
      <c r="E218" s="6"/>
      <c r="F218" s="5"/>
      <c r="G218" s="7">
        <f>G220</f>
        <v>0</v>
      </c>
      <c r="H218" s="7">
        <f>H220</f>
        <v>0</v>
      </c>
      <c r="I218" s="7">
        <f>I220</f>
        <v>0</v>
      </c>
      <c r="J218" s="13"/>
      <c r="K218" s="13"/>
      <c r="L218" s="13"/>
    </row>
    <row r="219" spans="2:12" ht="24" hidden="1">
      <c r="B219" s="15" t="s">
        <v>315</v>
      </c>
      <c r="C219" s="5" t="s">
        <v>51</v>
      </c>
      <c r="D219" s="6" t="s">
        <v>56</v>
      </c>
      <c r="E219" s="6" t="s">
        <v>255</v>
      </c>
      <c r="F219" s="5"/>
      <c r="G219" s="7">
        <f>G220</f>
        <v>0</v>
      </c>
      <c r="H219" s="7">
        <f>H220</f>
        <v>0</v>
      </c>
      <c r="I219" s="7">
        <f>I220</f>
        <v>0</v>
      </c>
      <c r="J219" s="13"/>
      <c r="K219" s="13"/>
      <c r="L219" s="13"/>
    </row>
    <row r="220" spans="2:12" ht="36" hidden="1">
      <c r="B220" s="15" t="s">
        <v>466</v>
      </c>
      <c r="C220" s="5" t="s">
        <v>51</v>
      </c>
      <c r="D220" s="6" t="s">
        <v>56</v>
      </c>
      <c r="E220" s="6" t="s">
        <v>239</v>
      </c>
      <c r="F220" s="5"/>
      <c r="G220" s="7">
        <f>G222</f>
        <v>0</v>
      </c>
      <c r="H220" s="7">
        <f>H222</f>
        <v>0</v>
      </c>
      <c r="I220" s="7">
        <f>I222</f>
        <v>0</v>
      </c>
      <c r="J220" s="13"/>
      <c r="K220" s="13"/>
      <c r="L220" s="13"/>
    </row>
    <row r="221" spans="2:12" ht="24" hidden="1">
      <c r="B221" s="15" t="s">
        <v>316</v>
      </c>
      <c r="C221" s="5" t="s">
        <v>51</v>
      </c>
      <c r="D221" s="6" t="s">
        <v>56</v>
      </c>
      <c r="E221" s="6" t="s">
        <v>295</v>
      </c>
      <c r="F221" s="5"/>
      <c r="G221" s="7">
        <f>G222</f>
        <v>0</v>
      </c>
      <c r="H221" s="7">
        <f>H222</f>
        <v>0</v>
      </c>
      <c r="I221" s="7">
        <f>I222</f>
        <v>0</v>
      </c>
      <c r="J221" s="13"/>
      <c r="K221" s="13"/>
      <c r="L221" s="13"/>
    </row>
    <row r="222" spans="2:12" ht="12.75" hidden="1">
      <c r="B222" s="15" t="s">
        <v>317</v>
      </c>
      <c r="C222" s="5" t="s">
        <v>51</v>
      </c>
      <c r="D222" s="6" t="s">
        <v>56</v>
      </c>
      <c r="E222" s="6" t="s">
        <v>386</v>
      </c>
      <c r="F222" s="5"/>
      <c r="G222" s="7">
        <f>G223+G224+G225</f>
        <v>0</v>
      </c>
      <c r="H222" s="7">
        <f>H223+H224+H225</f>
        <v>0</v>
      </c>
      <c r="I222" s="7">
        <f>I223+I224+I225</f>
        <v>0</v>
      </c>
      <c r="J222" s="13"/>
      <c r="K222" s="13"/>
      <c r="L222" s="13"/>
    </row>
    <row r="223" spans="2:12" ht="36" hidden="1">
      <c r="B223" s="15" t="s">
        <v>104</v>
      </c>
      <c r="C223" s="5" t="s">
        <v>51</v>
      </c>
      <c r="D223" s="6" t="s">
        <v>56</v>
      </c>
      <c r="E223" s="6" t="s">
        <v>386</v>
      </c>
      <c r="F223" s="5" t="s">
        <v>90</v>
      </c>
      <c r="G223" s="7">
        <v>0</v>
      </c>
      <c r="H223" s="7">
        <v>0</v>
      </c>
      <c r="I223" s="7">
        <v>0</v>
      </c>
      <c r="J223" s="13"/>
      <c r="K223" s="13"/>
      <c r="L223" s="13"/>
    </row>
    <row r="224" spans="2:12" ht="24" hidden="1">
      <c r="B224" s="15" t="s">
        <v>105</v>
      </c>
      <c r="C224" s="5" t="s">
        <v>51</v>
      </c>
      <c r="D224" s="6" t="s">
        <v>56</v>
      </c>
      <c r="E224" s="6" t="s">
        <v>386</v>
      </c>
      <c r="F224" s="5" t="s">
        <v>192</v>
      </c>
      <c r="G224" s="7">
        <v>0</v>
      </c>
      <c r="H224" s="7">
        <v>0</v>
      </c>
      <c r="I224" s="7">
        <v>0</v>
      </c>
      <c r="J224" s="13"/>
      <c r="K224" s="13"/>
      <c r="L224" s="13"/>
    </row>
    <row r="225" spans="2:12" ht="12.75" hidden="1">
      <c r="B225" s="15" t="s">
        <v>108</v>
      </c>
      <c r="C225" s="5" t="s">
        <v>51</v>
      </c>
      <c r="D225" s="6" t="s">
        <v>56</v>
      </c>
      <c r="E225" s="6" t="s">
        <v>386</v>
      </c>
      <c r="F225" s="5" t="s">
        <v>189</v>
      </c>
      <c r="G225" s="7">
        <v>0</v>
      </c>
      <c r="H225" s="7">
        <v>0</v>
      </c>
      <c r="I225" s="7">
        <v>0</v>
      </c>
      <c r="J225" s="13"/>
      <c r="K225" s="13"/>
      <c r="L225" s="13"/>
    </row>
    <row r="226" spans="2:12" ht="24">
      <c r="B226" s="15" t="s">
        <v>538</v>
      </c>
      <c r="C226" s="5" t="s">
        <v>51</v>
      </c>
      <c r="D226" s="6">
        <v>10</v>
      </c>
      <c r="E226" s="6"/>
      <c r="F226" s="5"/>
      <c r="G226" s="7">
        <f>G227+G241</f>
        <v>4009100</v>
      </c>
      <c r="H226" s="7">
        <f>H227+H241</f>
        <v>244350.25</v>
      </c>
      <c r="I226" s="7">
        <f>I227+I241</f>
        <v>4253450.25</v>
      </c>
      <c r="J226" s="13"/>
      <c r="K226" s="13"/>
      <c r="L226" s="13"/>
    </row>
    <row r="227" spans="2:12" ht="24">
      <c r="B227" s="15" t="s">
        <v>315</v>
      </c>
      <c r="C227" s="5" t="s">
        <v>51</v>
      </c>
      <c r="D227" s="6">
        <v>10</v>
      </c>
      <c r="E227" s="6" t="s">
        <v>255</v>
      </c>
      <c r="F227" s="5"/>
      <c r="G227" s="7">
        <f>G235+G228+G232</f>
        <v>4009100</v>
      </c>
      <c r="H227" s="7">
        <f>H235+H228+H232</f>
        <v>87150.25</v>
      </c>
      <c r="I227" s="7">
        <f>I235+I228+I232</f>
        <v>4096250.25</v>
      </c>
      <c r="J227" s="13"/>
      <c r="K227" s="13"/>
      <c r="L227" s="13"/>
    </row>
    <row r="228" spans="2:12" ht="24" hidden="1">
      <c r="B228" s="15" t="s">
        <v>324</v>
      </c>
      <c r="C228" s="5" t="s">
        <v>51</v>
      </c>
      <c r="D228" s="6">
        <v>10</v>
      </c>
      <c r="E228" s="6" t="s">
        <v>246</v>
      </c>
      <c r="F228" s="5"/>
      <c r="G228" s="7">
        <f aca="true" t="shared" si="18" ref="G228:I230">G229</f>
        <v>0</v>
      </c>
      <c r="H228" s="7">
        <f t="shared" si="18"/>
        <v>0</v>
      </c>
      <c r="I228" s="7">
        <f t="shared" si="18"/>
        <v>0</v>
      </c>
      <c r="J228" s="13"/>
      <c r="K228" s="13"/>
      <c r="L228" s="13"/>
    </row>
    <row r="229" spans="2:12" ht="24" hidden="1">
      <c r="B229" s="15" t="s">
        <v>332</v>
      </c>
      <c r="C229" s="5" t="s">
        <v>51</v>
      </c>
      <c r="D229" s="6">
        <v>10</v>
      </c>
      <c r="E229" s="6" t="s">
        <v>705</v>
      </c>
      <c r="F229" s="5"/>
      <c r="G229" s="7">
        <f t="shared" si="18"/>
        <v>0</v>
      </c>
      <c r="H229" s="7">
        <f t="shared" si="18"/>
        <v>0</v>
      </c>
      <c r="I229" s="7">
        <f t="shared" si="18"/>
        <v>0</v>
      </c>
      <c r="J229" s="13"/>
      <c r="K229" s="13"/>
      <c r="L229" s="13"/>
    </row>
    <row r="230" spans="2:12" ht="24" hidden="1">
      <c r="B230" s="15" t="s">
        <v>672</v>
      </c>
      <c r="C230" s="5" t="s">
        <v>51</v>
      </c>
      <c r="D230" s="6">
        <v>10</v>
      </c>
      <c r="E230" s="6" t="s">
        <v>706</v>
      </c>
      <c r="F230" s="5"/>
      <c r="G230" s="7">
        <f t="shared" si="18"/>
        <v>0</v>
      </c>
      <c r="H230" s="7">
        <f t="shared" si="18"/>
        <v>0</v>
      </c>
      <c r="I230" s="7">
        <f t="shared" si="18"/>
        <v>0</v>
      </c>
      <c r="J230" s="13"/>
      <c r="K230" s="13"/>
      <c r="L230" s="13"/>
    </row>
    <row r="231" spans="2:12" ht="24" hidden="1">
      <c r="B231" s="15" t="s">
        <v>105</v>
      </c>
      <c r="C231" s="5" t="s">
        <v>51</v>
      </c>
      <c r="D231" s="6">
        <v>10</v>
      </c>
      <c r="E231" s="6" t="s">
        <v>706</v>
      </c>
      <c r="F231" s="5" t="s">
        <v>192</v>
      </c>
      <c r="G231" s="7">
        <v>0</v>
      </c>
      <c r="H231" s="7">
        <v>0</v>
      </c>
      <c r="I231" s="7">
        <v>0</v>
      </c>
      <c r="J231" s="13"/>
      <c r="K231" s="13"/>
      <c r="L231" s="13"/>
    </row>
    <row r="232" spans="2:12" ht="24">
      <c r="B232" s="15" t="s">
        <v>703</v>
      </c>
      <c r="C232" s="5" t="s">
        <v>51</v>
      </c>
      <c r="D232" s="6">
        <v>10</v>
      </c>
      <c r="E232" s="6" t="s">
        <v>707</v>
      </c>
      <c r="F232" s="5"/>
      <c r="G232" s="7">
        <f aca="true" t="shared" si="19" ref="G232:I233">G233</f>
        <v>0</v>
      </c>
      <c r="H232" s="7">
        <f t="shared" si="19"/>
        <v>300000</v>
      </c>
      <c r="I232" s="7">
        <f t="shared" si="19"/>
        <v>300000</v>
      </c>
      <c r="J232" s="13"/>
      <c r="K232" s="13"/>
      <c r="L232" s="13"/>
    </row>
    <row r="233" spans="2:12" ht="24">
      <c r="B233" s="15" t="s">
        <v>704</v>
      </c>
      <c r="C233" s="5" t="s">
        <v>51</v>
      </c>
      <c r="D233" s="6">
        <v>10</v>
      </c>
      <c r="E233" s="6" t="s">
        <v>708</v>
      </c>
      <c r="F233" s="5"/>
      <c r="G233" s="7">
        <f t="shared" si="19"/>
        <v>0</v>
      </c>
      <c r="H233" s="7">
        <f t="shared" si="19"/>
        <v>300000</v>
      </c>
      <c r="I233" s="7">
        <f t="shared" si="19"/>
        <v>300000</v>
      </c>
      <c r="J233" s="13"/>
      <c r="K233" s="13"/>
      <c r="L233" s="13"/>
    </row>
    <row r="234" spans="2:12" ht="24">
      <c r="B234" s="15" t="s">
        <v>105</v>
      </c>
      <c r="C234" s="5" t="s">
        <v>51</v>
      </c>
      <c r="D234" s="6">
        <v>10</v>
      </c>
      <c r="E234" s="6" t="s">
        <v>708</v>
      </c>
      <c r="F234" s="5" t="s">
        <v>192</v>
      </c>
      <c r="G234" s="7">
        <v>0</v>
      </c>
      <c r="H234" s="7">
        <f>I234-G234</f>
        <v>300000</v>
      </c>
      <c r="I234" s="7">
        <v>300000</v>
      </c>
      <c r="J234" s="13"/>
      <c r="K234" s="13"/>
      <c r="L234" s="13"/>
    </row>
    <row r="235" spans="2:12" ht="36">
      <c r="B235" s="15" t="s">
        <v>466</v>
      </c>
      <c r="C235" s="5" t="s">
        <v>51</v>
      </c>
      <c r="D235" s="6">
        <v>10</v>
      </c>
      <c r="E235" s="6" t="s">
        <v>239</v>
      </c>
      <c r="F235" s="5"/>
      <c r="G235" s="7">
        <f aca="true" t="shared" si="20" ref="G235:I236">G236</f>
        <v>4009100</v>
      </c>
      <c r="H235" s="7">
        <f t="shared" si="20"/>
        <v>-212849.75</v>
      </c>
      <c r="I235" s="7">
        <f t="shared" si="20"/>
        <v>3796250.25</v>
      </c>
      <c r="J235" s="13"/>
      <c r="K235" s="13"/>
      <c r="L235" s="13"/>
    </row>
    <row r="236" spans="2:12" ht="24">
      <c r="B236" s="15" t="s">
        <v>316</v>
      </c>
      <c r="C236" s="5" t="s">
        <v>51</v>
      </c>
      <c r="D236" s="6">
        <v>10</v>
      </c>
      <c r="E236" s="6" t="s">
        <v>295</v>
      </c>
      <c r="F236" s="5"/>
      <c r="G236" s="7">
        <f t="shared" si="20"/>
        <v>4009100</v>
      </c>
      <c r="H236" s="7">
        <f t="shared" si="20"/>
        <v>-212849.75</v>
      </c>
      <c r="I236" s="7">
        <f t="shared" si="20"/>
        <v>3796250.25</v>
      </c>
      <c r="J236" s="13"/>
      <c r="K236" s="13"/>
      <c r="L236" s="13"/>
    </row>
    <row r="237" spans="2:12" ht="12.75">
      <c r="B237" s="15" t="s">
        <v>317</v>
      </c>
      <c r="C237" s="5" t="s">
        <v>51</v>
      </c>
      <c r="D237" s="6">
        <v>10</v>
      </c>
      <c r="E237" s="6" t="s">
        <v>386</v>
      </c>
      <c r="F237" s="5"/>
      <c r="G237" s="7">
        <f>G238+G239+G240</f>
        <v>4009100</v>
      </c>
      <c r="H237" s="7">
        <f>H238+H239+H240</f>
        <v>-212849.75</v>
      </c>
      <c r="I237" s="7">
        <f>I238+I239+I240</f>
        <v>3796250.25</v>
      </c>
      <c r="J237" s="13"/>
      <c r="K237" s="13"/>
      <c r="L237" s="13"/>
    </row>
    <row r="238" spans="2:12" ht="36">
      <c r="B238" s="15" t="s">
        <v>104</v>
      </c>
      <c r="C238" s="5" t="s">
        <v>51</v>
      </c>
      <c r="D238" s="6">
        <v>10</v>
      </c>
      <c r="E238" s="6" t="s">
        <v>386</v>
      </c>
      <c r="F238" s="5" t="s">
        <v>90</v>
      </c>
      <c r="G238" s="7">
        <v>4009100</v>
      </c>
      <c r="H238" s="7">
        <f>I238-G238</f>
        <v>-718500</v>
      </c>
      <c r="I238" s="7">
        <f>2520000+9600+761000</f>
        <v>3290600</v>
      </c>
      <c r="J238" s="13"/>
      <c r="K238" s="13"/>
      <c r="L238" s="13"/>
    </row>
    <row r="239" spans="2:12" ht="21.75" customHeight="1">
      <c r="B239" s="15" t="s">
        <v>105</v>
      </c>
      <c r="C239" s="5" t="s">
        <v>51</v>
      </c>
      <c r="D239" s="6">
        <v>10</v>
      </c>
      <c r="E239" s="6" t="s">
        <v>386</v>
      </c>
      <c r="F239" s="5" t="s">
        <v>192</v>
      </c>
      <c r="G239" s="7">
        <v>0</v>
      </c>
      <c r="H239" s="7">
        <f>I239-G239</f>
        <v>503920</v>
      </c>
      <c r="I239" s="7">
        <f>39000+50000+8000+5000+56600+100000+20000+80000+145320</f>
        <v>503920</v>
      </c>
      <c r="J239" s="13"/>
      <c r="K239" s="13"/>
      <c r="L239" s="13"/>
    </row>
    <row r="240" spans="2:12" ht="12.75">
      <c r="B240" s="15" t="s">
        <v>108</v>
      </c>
      <c r="C240" s="5" t="s">
        <v>51</v>
      </c>
      <c r="D240" s="6">
        <v>10</v>
      </c>
      <c r="E240" s="6" t="s">
        <v>386</v>
      </c>
      <c r="F240" s="5" t="s">
        <v>189</v>
      </c>
      <c r="G240" s="7">
        <v>0</v>
      </c>
      <c r="H240" s="7">
        <f>I240-G240</f>
        <v>1730.25</v>
      </c>
      <c r="I240" s="7">
        <f>1252.5+477.75</f>
        <v>1730.25</v>
      </c>
      <c r="J240" s="13"/>
      <c r="K240" s="13"/>
      <c r="L240" s="13"/>
    </row>
    <row r="241" spans="2:12" ht="12.75">
      <c r="B241" s="15" t="s">
        <v>589</v>
      </c>
      <c r="C241" s="5" t="s">
        <v>51</v>
      </c>
      <c r="D241" s="6">
        <v>10</v>
      </c>
      <c r="E241" s="5" t="s">
        <v>298</v>
      </c>
      <c r="F241" s="5"/>
      <c r="G241" s="7">
        <f aca="true" t="shared" si="21" ref="G241:I244">G242</f>
        <v>0</v>
      </c>
      <c r="H241" s="7">
        <f t="shared" si="21"/>
        <v>157200</v>
      </c>
      <c r="I241" s="7">
        <f t="shared" si="21"/>
        <v>157200</v>
      </c>
      <c r="J241" s="13"/>
      <c r="K241" s="13"/>
      <c r="L241" s="13"/>
    </row>
    <row r="242" spans="2:12" ht="24">
      <c r="B242" s="15" t="s">
        <v>372</v>
      </c>
      <c r="C242" s="5" t="s">
        <v>51</v>
      </c>
      <c r="D242" s="6">
        <v>10</v>
      </c>
      <c r="E242" s="5" t="s">
        <v>301</v>
      </c>
      <c r="F242" s="5"/>
      <c r="G242" s="7">
        <f t="shared" si="21"/>
        <v>0</v>
      </c>
      <c r="H242" s="7">
        <f t="shared" si="21"/>
        <v>157200</v>
      </c>
      <c r="I242" s="7">
        <f t="shared" si="21"/>
        <v>157200</v>
      </c>
      <c r="J242" s="13"/>
      <c r="K242" s="13"/>
      <c r="L242" s="13"/>
    </row>
    <row r="243" spans="2:12" ht="24">
      <c r="B243" s="15" t="s">
        <v>590</v>
      </c>
      <c r="C243" s="5" t="s">
        <v>51</v>
      </c>
      <c r="D243" s="6">
        <v>10</v>
      </c>
      <c r="E243" s="5" t="s">
        <v>591</v>
      </c>
      <c r="F243" s="5"/>
      <c r="G243" s="7">
        <f t="shared" si="21"/>
        <v>0</v>
      </c>
      <c r="H243" s="7">
        <f t="shared" si="21"/>
        <v>157200</v>
      </c>
      <c r="I243" s="7">
        <f t="shared" si="21"/>
        <v>157200</v>
      </c>
      <c r="J243" s="13"/>
      <c r="K243" s="13"/>
      <c r="L243" s="13"/>
    </row>
    <row r="244" spans="2:12" ht="12.75">
      <c r="B244" s="15" t="s">
        <v>596</v>
      </c>
      <c r="C244" s="5" t="s">
        <v>51</v>
      </c>
      <c r="D244" s="6">
        <v>10</v>
      </c>
      <c r="E244" s="5" t="s">
        <v>597</v>
      </c>
      <c r="F244" s="5"/>
      <c r="G244" s="7">
        <f t="shared" si="21"/>
        <v>0</v>
      </c>
      <c r="H244" s="7">
        <f t="shared" si="21"/>
        <v>157200</v>
      </c>
      <c r="I244" s="7">
        <f t="shared" si="21"/>
        <v>157200</v>
      </c>
      <c r="J244" s="13"/>
      <c r="K244" s="13"/>
      <c r="L244" s="13"/>
    </row>
    <row r="245" spans="2:12" ht="24">
      <c r="B245" s="15" t="s">
        <v>105</v>
      </c>
      <c r="C245" s="5" t="s">
        <v>51</v>
      </c>
      <c r="D245" s="6">
        <v>10</v>
      </c>
      <c r="E245" s="5" t="s">
        <v>597</v>
      </c>
      <c r="F245" s="5" t="s">
        <v>192</v>
      </c>
      <c r="G245" s="7">
        <v>0</v>
      </c>
      <c r="H245" s="7">
        <f>I245-G245</f>
        <v>157200</v>
      </c>
      <c r="I245" s="7">
        <f>7200+150000</f>
        <v>157200</v>
      </c>
      <c r="J245" s="13"/>
      <c r="K245" s="13"/>
      <c r="L245" s="13"/>
    </row>
    <row r="246" spans="2:12" ht="24">
      <c r="B246" s="15" t="s">
        <v>202</v>
      </c>
      <c r="C246" s="5" t="s">
        <v>51</v>
      </c>
      <c r="D246" s="6">
        <v>14</v>
      </c>
      <c r="E246" s="6"/>
      <c r="F246" s="5"/>
      <c r="G246" s="7">
        <f aca="true" t="shared" si="22" ref="G246:I250">G247</f>
        <v>27552</v>
      </c>
      <c r="H246" s="7">
        <f t="shared" si="22"/>
        <v>-27552</v>
      </c>
      <c r="I246" s="7">
        <f t="shared" si="22"/>
        <v>0</v>
      </c>
      <c r="J246" s="13"/>
      <c r="K246" s="13"/>
      <c r="L246" s="13"/>
    </row>
    <row r="247" spans="2:12" ht="36">
      <c r="B247" s="15" t="s">
        <v>453</v>
      </c>
      <c r="C247" s="5" t="s">
        <v>51</v>
      </c>
      <c r="D247" s="6">
        <v>14</v>
      </c>
      <c r="E247" s="6" t="s">
        <v>390</v>
      </c>
      <c r="F247" s="5"/>
      <c r="G247" s="7">
        <f t="shared" si="22"/>
        <v>27552</v>
      </c>
      <c r="H247" s="7">
        <f t="shared" si="22"/>
        <v>-27552</v>
      </c>
      <c r="I247" s="7">
        <f t="shared" si="22"/>
        <v>0</v>
      </c>
      <c r="J247" s="13"/>
      <c r="K247" s="13"/>
      <c r="L247" s="13"/>
    </row>
    <row r="248" spans="2:12" ht="12.75">
      <c r="B248" s="15" t="s">
        <v>454</v>
      </c>
      <c r="C248" s="5" t="s">
        <v>51</v>
      </c>
      <c r="D248" s="6">
        <v>14</v>
      </c>
      <c r="E248" s="6" t="s">
        <v>389</v>
      </c>
      <c r="F248" s="5"/>
      <c r="G248" s="7">
        <f>G249+G252</f>
        <v>27552</v>
      </c>
      <c r="H248" s="7">
        <f>H249+H252</f>
        <v>-27552</v>
      </c>
      <c r="I248" s="7">
        <f>I249+I252</f>
        <v>0</v>
      </c>
      <c r="J248" s="13"/>
      <c r="K248" s="13"/>
      <c r="L248" s="13"/>
    </row>
    <row r="249" spans="2:12" ht="12.75">
      <c r="B249" s="15" t="s">
        <v>455</v>
      </c>
      <c r="C249" s="5" t="s">
        <v>51</v>
      </c>
      <c r="D249" s="6">
        <v>14</v>
      </c>
      <c r="E249" s="6" t="s">
        <v>388</v>
      </c>
      <c r="F249" s="5"/>
      <c r="G249" s="7">
        <f t="shared" si="22"/>
        <v>27552</v>
      </c>
      <c r="H249" s="7">
        <f t="shared" si="22"/>
        <v>-27552</v>
      </c>
      <c r="I249" s="7">
        <f t="shared" si="22"/>
        <v>0</v>
      </c>
      <c r="J249" s="13"/>
      <c r="K249" s="13"/>
      <c r="L249" s="13"/>
    </row>
    <row r="250" spans="2:12" ht="36">
      <c r="B250" s="16" t="s">
        <v>525</v>
      </c>
      <c r="C250" s="5" t="s">
        <v>51</v>
      </c>
      <c r="D250" s="6">
        <v>14</v>
      </c>
      <c r="E250" s="6" t="s">
        <v>387</v>
      </c>
      <c r="F250" s="5"/>
      <c r="G250" s="7">
        <f t="shared" si="22"/>
        <v>27552</v>
      </c>
      <c r="H250" s="7">
        <f t="shared" si="22"/>
        <v>-27552</v>
      </c>
      <c r="I250" s="7">
        <f t="shared" si="22"/>
        <v>0</v>
      </c>
      <c r="J250" s="13"/>
      <c r="K250" s="13"/>
      <c r="L250" s="13"/>
    </row>
    <row r="251" spans="2:12" ht="24">
      <c r="B251" s="15" t="s">
        <v>105</v>
      </c>
      <c r="C251" s="5" t="s">
        <v>51</v>
      </c>
      <c r="D251" s="6">
        <v>14</v>
      </c>
      <c r="E251" s="6" t="s">
        <v>387</v>
      </c>
      <c r="F251" s="5" t="s">
        <v>192</v>
      </c>
      <c r="G251" s="7">
        <v>27552</v>
      </c>
      <c r="H251" s="7">
        <f>I251-G251</f>
        <v>-27552</v>
      </c>
      <c r="I251" s="7">
        <v>0</v>
      </c>
      <c r="J251" s="13"/>
      <c r="K251" s="13"/>
      <c r="L251" s="13"/>
    </row>
    <row r="252" spans="2:12" ht="24" hidden="1">
      <c r="B252" s="15" t="s">
        <v>709</v>
      </c>
      <c r="C252" s="5" t="s">
        <v>51</v>
      </c>
      <c r="D252" s="6">
        <v>14</v>
      </c>
      <c r="E252" s="6" t="s">
        <v>711</v>
      </c>
      <c r="F252" s="5"/>
      <c r="G252" s="7">
        <f aca="true" t="shared" si="23" ref="G252:I253">G253</f>
        <v>0</v>
      </c>
      <c r="H252" s="7">
        <f t="shared" si="23"/>
        <v>0</v>
      </c>
      <c r="I252" s="7">
        <f t="shared" si="23"/>
        <v>0</v>
      </c>
      <c r="J252" s="13"/>
      <c r="K252" s="13"/>
      <c r="L252" s="13"/>
    </row>
    <row r="253" spans="2:12" ht="24" hidden="1">
      <c r="B253" s="15" t="s">
        <v>710</v>
      </c>
      <c r="C253" s="5" t="s">
        <v>51</v>
      </c>
      <c r="D253" s="6">
        <v>14</v>
      </c>
      <c r="E253" s="6" t="s">
        <v>712</v>
      </c>
      <c r="F253" s="5"/>
      <c r="G253" s="7">
        <f t="shared" si="23"/>
        <v>0</v>
      </c>
      <c r="H253" s="7">
        <f t="shared" si="23"/>
        <v>0</v>
      </c>
      <c r="I253" s="7">
        <f t="shared" si="23"/>
        <v>0</v>
      </c>
      <c r="J253" s="13"/>
      <c r="K253" s="13"/>
      <c r="L253" s="13"/>
    </row>
    <row r="254" spans="2:12" ht="24" hidden="1">
      <c r="B254" s="15" t="s">
        <v>105</v>
      </c>
      <c r="C254" s="5" t="s">
        <v>51</v>
      </c>
      <c r="D254" s="6">
        <v>14</v>
      </c>
      <c r="E254" s="6" t="s">
        <v>712</v>
      </c>
      <c r="F254" s="5" t="s">
        <v>192</v>
      </c>
      <c r="G254" s="7">
        <v>0</v>
      </c>
      <c r="H254" s="7">
        <f>I254-G254</f>
        <v>0</v>
      </c>
      <c r="I254" s="7">
        <v>0</v>
      </c>
      <c r="J254" s="13"/>
      <c r="K254" s="13"/>
      <c r="L254" s="13"/>
    </row>
    <row r="255" spans="2:12" ht="12.75">
      <c r="B255" s="15" t="s">
        <v>181</v>
      </c>
      <c r="C255" s="5" t="s">
        <v>52</v>
      </c>
      <c r="D255" s="6"/>
      <c r="E255" s="6"/>
      <c r="F255" s="5"/>
      <c r="G255" s="7">
        <f>G256+G296+G311+G284+G290</f>
        <v>16102910</v>
      </c>
      <c r="H255" s="7">
        <f>H256+H296+H311+H284+H290</f>
        <v>928135</v>
      </c>
      <c r="I255" s="7">
        <f>I256+I296+I311+I284+I290</f>
        <v>17031045</v>
      </c>
      <c r="J255" s="13"/>
      <c r="K255" s="13"/>
      <c r="L255" s="13"/>
    </row>
    <row r="256" spans="2:12" ht="12.75">
      <c r="B256" s="15" t="s">
        <v>23</v>
      </c>
      <c r="C256" s="5" t="s">
        <v>52</v>
      </c>
      <c r="D256" s="6" t="s">
        <v>58</v>
      </c>
      <c r="E256" s="6"/>
      <c r="F256" s="5"/>
      <c r="G256" s="7">
        <f>G273+G258</f>
        <v>871600</v>
      </c>
      <c r="H256" s="7">
        <f>H273+H258</f>
        <v>94900</v>
      </c>
      <c r="I256" s="7">
        <f>I273+I258</f>
        <v>966500</v>
      </c>
      <c r="J256" s="13"/>
      <c r="K256" s="13"/>
      <c r="L256" s="13"/>
    </row>
    <row r="257" spans="2:12" ht="24">
      <c r="B257" s="15" t="s">
        <v>318</v>
      </c>
      <c r="C257" s="5" t="s">
        <v>52</v>
      </c>
      <c r="D257" s="6" t="s">
        <v>58</v>
      </c>
      <c r="E257" s="6" t="s">
        <v>250</v>
      </c>
      <c r="F257" s="5"/>
      <c r="G257" s="7">
        <f>G258</f>
        <v>871600</v>
      </c>
      <c r="H257" s="7">
        <f>H258</f>
        <v>94900</v>
      </c>
      <c r="I257" s="7">
        <f>I258</f>
        <v>966500</v>
      </c>
      <c r="J257" s="13"/>
      <c r="K257" s="13"/>
      <c r="L257" s="13"/>
    </row>
    <row r="258" spans="2:12" ht="24">
      <c r="B258" s="15" t="s">
        <v>319</v>
      </c>
      <c r="C258" s="5" t="s">
        <v>52</v>
      </c>
      <c r="D258" s="6" t="s">
        <v>58</v>
      </c>
      <c r="E258" s="6" t="s">
        <v>244</v>
      </c>
      <c r="F258" s="5"/>
      <c r="G258" s="7">
        <f>G263+G267+G259</f>
        <v>871600</v>
      </c>
      <c r="H258" s="7">
        <f>H263+H267+H259</f>
        <v>94900</v>
      </c>
      <c r="I258" s="7">
        <f>I263+I267+I259</f>
        <v>966500</v>
      </c>
      <c r="J258" s="13"/>
      <c r="K258" s="13"/>
      <c r="L258" s="13"/>
    </row>
    <row r="259" spans="2:12" ht="24" hidden="1">
      <c r="B259" s="15" t="s">
        <v>598</v>
      </c>
      <c r="C259" s="5" t="s">
        <v>52</v>
      </c>
      <c r="D259" s="6" t="s">
        <v>58</v>
      </c>
      <c r="E259" s="6" t="s">
        <v>599</v>
      </c>
      <c r="F259" s="5"/>
      <c r="G259" s="7">
        <f>G260</f>
        <v>0</v>
      </c>
      <c r="H259" s="7">
        <f>H260</f>
        <v>0</v>
      </c>
      <c r="I259" s="7">
        <f>I260</f>
        <v>0</v>
      </c>
      <c r="J259" s="13"/>
      <c r="K259" s="13"/>
      <c r="L259" s="13"/>
    </row>
    <row r="260" spans="2:12" ht="12.75" hidden="1">
      <c r="B260" s="15" t="s">
        <v>133</v>
      </c>
      <c r="C260" s="5" t="s">
        <v>52</v>
      </c>
      <c r="D260" s="6" t="s">
        <v>58</v>
      </c>
      <c r="E260" s="6" t="s">
        <v>600</v>
      </c>
      <c r="F260" s="5"/>
      <c r="G260" s="7">
        <f>G261+G262</f>
        <v>0</v>
      </c>
      <c r="H260" s="7">
        <f>H261+H262</f>
        <v>0</v>
      </c>
      <c r="I260" s="7">
        <f>I261+I262</f>
        <v>0</v>
      </c>
      <c r="J260" s="13"/>
      <c r="K260" s="13"/>
      <c r="L260" s="13"/>
    </row>
    <row r="261" spans="2:12" ht="24" hidden="1">
      <c r="B261" s="15" t="s">
        <v>105</v>
      </c>
      <c r="C261" s="5" t="s">
        <v>52</v>
      </c>
      <c r="D261" s="6" t="s">
        <v>58</v>
      </c>
      <c r="E261" s="6" t="s">
        <v>600</v>
      </c>
      <c r="F261" s="5" t="s">
        <v>192</v>
      </c>
      <c r="G261" s="7">
        <v>0</v>
      </c>
      <c r="H261" s="7">
        <f>I261-G261</f>
        <v>0</v>
      </c>
      <c r="I261" s="7">
        <v>0</v>
      </c>
      <c r="J261" s="13"/>
      <c r="K261" s="13"/>
      <c r="L261" s="13"/>
    </row>
    <row r="262" spans="2:12" ht="12.75" hidden="1">
      <c r="B262" s="15" t="s">
        <v>110</v>
      </c>
      <c r="C262" s="5" t="s">
        <v>52</v>
      </c>
      <c r="D262" s="6" t="s">
        <v>58</v>
      </c>
      <c r="E262" s="6" t="s">
        <v>600</v>
      </c>
      <c r="F262" s="5" t="s">
        <v>196</v>
      </c>
      <c r="G262" s="7">
        <v>0</v>
      </c>
      <c r="H262" s="7">
        <f>I262-G262</f>
        <v>0</v>
      </c>
      <c r="I262" s="7">
        <v>0</v>
      </c>
      <c r="J262" s="13"/>
      <c r="K262" s="13"/>
      <c r="L262" s="13"/>
    </row>
    <row r="263" spans="2:12" ht="24">
      <c r="B263" s="15" t="s">
        <v>320</v>
      </c>
      <c r="C263" s="5" t="s">
        <v>52</v>
      </c>
      <c r="D263" s="6" t="s">
        <v>58</v>
      </c>
      <c r="E263" s="6" t="s">
        <v>240</v>
      </c>
      <c r="F263" s="5"/>
      <c r="G263" s="7">
        <f>G264</f>
        <v>445100</v>
      </c>
      <c r="H263" s="7">
        <f>H264</f>
        <v>0</v>
      </c>
      <c r="I263" s="7">
        <f>I264</f>
        <v>445100</v>
      </c>
      <c r="J263" s="13"/>
      <c r="K263" s="13"/>
      <c r="L263" s="13"/>
    </row>
    <row r="264" spans="2:12" ht="24">
      <c r="B264" s="15" t="s">
        <v>321</v>
      </c>
      <c r="C264" s="5" t="s">
        <v>52</v>
      </c>
      <c r="D264" s="6" t="s">
        <v>58</v>
      </c>
      <c r="E264" s="6" t="s">
        <v>242</v>
      </c>
      <c r="F264" s="5"/>
      <c r="G264" s="7">
        <f>G265+G266</f>
        <v>445100</v>
      </c>
      <c r="H264" s="7">
        <f>H265+H266</f>
        <v>0</v>
      </c>
      <c r="I264" s="7">
        <f>I265+I266</f>
        <v>445100</v>
      </c>
      <c r="J264" s="13"/>
      <c r="K264" s="13"/>
      <c r="L264" s="13"/>
    </row>
    <row r="265" spans="2:12" ht="36" hidden="1">
      <c r="B265" s="15" t="s">
        <v>104</v>
      </c>
      <c r="C265" s="5" t="s">
        <v>52</v>
      </c>
      <c r="D265" s="6" t="s">
        <v>58</v>
      </c>
      <c r="E265" s="6" t="s">
        <v>242</v>
      </c>
      <c r="F265" s="5" t="s">
        <v>90</v>
      </c>
      <c r="G265" s="7">
        <v>0</v>
      </c>
      <c r="H265" s="7">
        <v>0</v>
      </c>
      <c r="I265" s="7">
        <v>0</v>
      </c>
      <c r="J265" s="13"/>
      <c r="K265" s="13"/>
      <c r="L265" s="13"/>
    </row>
    <row r="266" spans="2:12" ht="24">
      <c r="B266" s="15" t="s">
        <v>105</v>
      </c>
      <c r="C266" s="5" t="s">
        <v>52</v>
      </c>
      <c r="D266" s="6" t="s">
        <v>58</v>
      </c>
      <c r="E266" s="6" t="s">
        <v>242</v>
      </c>
      <c r="F266" s="5" t="s">
        <v>192</v>
      </c>
      <c r="G266" s="7">
        <v>445100</v>
      </c>
      <c r="H266" s="7">
        <f>I266-G266</f>
        <v>0</v>
      </c>
      <c r="I266" s="7">
        <v>445100</v>
      </c>
      <c r="J266" s="13"/>
      <c r="K266" s="13"/>
      <c r="L266" s="13"/>
    </row>
    <row r="267" spans="2:12" ht="24">
      <c r="B267" s="15" t="s">
        <v>323</v>
      </c>
      <c r="C267" s="5" t="s">
        <v>52</v>
      </c>
      <c r="D267" s="6" t="s">
        <v>58</v>
      </c>
      <c r="E267" s="6" t="s">
        <v>241</v>
      </c>
      <c r="F267" s="5"/>
      <c r="G267" s="7">
        <f>G270+G268</f>
        <v>426500</v>
      </c>
      <c r="H267" s="7">
        <f>H270+H268</f>
        <v>94900</v>
      </c>
      <c r="I267" s="7">
        <f>I270+I268</f>
        <v>521400</v>
      </c>
      <c r="J267" s="13"/>
      <c r="K267" s="13"/>
      <c r="L267" s="13"/>
    </row>
    <row r="268" spans="2:12" ht="24" hidden="1">
      <c r="B268" s="15" t="s">
        <v>601</v>
      </c>
      <c r="C268" s="5" t="s">
        <v>52</v>
      </c>
      <c r="D268" s="6" t="s">
        <v>58</v>
      </c>
      <c r="E268" s="6" t="s">
        <v>602</v>
      </c>
      <c r="F268" s="5"/>
      <c r="G268" s="7">
        <f>G269</f>
        <v>0</v>
      </c>
      <c r="H268" s="7">
        <f>H269</f>
        <v>0</v>
      </c>
      <c r="I268" s="7">
        <f>I269</f>
        <v>0</v>
      </c>
      <c r="J268" s="13"/>
      <c r="K268" s="13"/>
      <c r="L268" s="13"/>
    </row>
    <row r="269" spans="2:12" ht="24" hidden="1">
      <c r="B269" s="15" t="s">
        <v>105</v>
      </c>
      <c r="C269" s="5" t="s">
        <v>52</v>
      </c>
      <c r="D269" s="6" t="s">
        <v>58</v>
      </c>
      <c r="E269" s="6" t="s">
        <v>602</v>
      </c>
      <c r="F269" s="5" t="s">
        <v>192</v>
      </c>
      <c r="G269" s="7">
        <v>0</v>
      </c>
      <c r="H269" s="7">
        <f>I269-G269</f>
        <v>0</v>
      </c>
      <c r="I269" s="7">
        <v>0</v>
      </c>
      <c r="J269" s="13"/>
      <c r="K269" s="13"/>
      <c r="L269" s="13"/>
    </row>
    <row r="270" spans="2:12" ht="72">
      <c r="B270" s="16" t="s">
        <v>134</v>
      </c>
      <c r="C270" s="5" t="s">
        <v>52</v>
      </c>
      <c r="D270" s="6" t="s">
        <v>58</v>
      </c>
      <c r="E270" s="6" t="s">
        <v>243</v>
      </c>
      <c r="F270" s="5"/>
      <c r="G270" s="7">
        <f>G271+G272</f>
        <v>426500</v>
      </c>
      <c r="H270" s="7">
        <f>H271+H272</f>
        <v>94900</v>
      </c>
      <c r="I270" s="7">
        <f>I271+I272</f>
        <v>521400</v>
      </c>
      <c r="J270" s="13"/>
      <c r="K270" s="13"/>
      <c r="L270" s="13"/>
    </row>
    <row r="271" spans="2:12" ht="36" hidden="1">
      <c r="B271" s="15" t="s">
        <v>104</v>
      </c>
      <c r="C271" s="5" t="s">
        <v>52</v>
      </c>
      <c r="D271" s="6" t="s">
        <v>58</v>
      </c>
      <c r="E271" s="6" t="s">
        <v>243</v>
      </c>
      <c r="F271" s="5" t="s">
        <v>90</v>
      </c>
      <c r="G271" s="7">
        <v>0</v>
      </c>
      <c r="H271" s="7">
        <f>I271-G271</f>
        <v>0</v>
      </c>
      <c r="I271" s="7">
        <v>0</v>
      </c>
      <c r="J271" s="13"/>
      <c r="K271" s="13"/>
      <c r="L271" s="13"/>
    </row>
    <row r="272" spans="2:12" ht="24">
      <c r="B272" s="15" t="s">
        <v>105</v>
      </c>
      <c r="C272" s="5" t="s">
        <v>52</v>
      </c>
      <c r="D272" s="6" t="s">
        <v>58</v>
      </c>
      <c r="E272" s="6" t="s">
        <v>243</v>
      </c>
      <c r="F272" s="5" t="s">
        <v>192</v>
      </c>
      <c r="G272" s="7">
        <v>426500</v>
      </c>
      <c r="H272" s="7">
        <f>I272-G272</f>
        <v>94900</v>
      </c>
      <c r="I272" s="7">
        <v>521400</v>
      </c>
      <c r="J272" s="13"/>
      <c r="K272" s="13"/>
      <c r="L272" s="13"/>
    </row>
    <row r="273" spans="2:12" ht="24" hidden="1">
      <c r="B273" s="15" t="s">
        <v>216</v>
      </c>
      <c r="C273" s="5" t="s">
        <v>52</v>
      </c>
      <c r="D273" s="6" t="s">
        <v>58</v>
      </c>
      <c r="E273" s="6" t="s">
        <v>93</v>
      </c>
      <c r="F273" s="5"/>
      <c r="G273" s="7">
        <f>G274+G277+G279+G282</f>
        <v>0</v>
      </c>
      <c r="H273" s="7">
        <f>H274+H277+H279+H282</f>
        <v>0</v>
      </c>
      <c r="I273" s="7">
        <f>I274+I277+I279+I282</f>
        <v>0</v>
      </c>
      <c r="J273" s="13"/>
      <c r="K273" s="13"/>
      <c r="L273" s="13"/>
    </row>
    <row r="274" spans="2:12" ht="12.75" hidden="1">
      <c r="B274" s="15" t="s">
        <v>133</v>
      </c>
      <c r="C274" s="5" t="s">
        <v>52</v>
      </c>
      <c r="D274" s="6" t="s">
        <v>58</v>
      </c>
      <c r="E274" s="6" t="s">
        <v>72</v>
      </c>
      <c r="F274" s="5"/>
      <c r="G274" s="7">
        <f>G275+G276</f>
        <v>0</v>
      </c>
      <c r="H274" s="7">
        <f>H275+H276</f>
        <v>0</v>
      </c>
      <c r="I274" s="7">
        <f>I275+I276</f>
        <v>0</v>
      </c>
      <c r="J274" s="13"/>
      <c r="K274" s="13"/>
      <c r="L274" s="13"/>
    </row>
    <row r="275" spans="2:12" ht="24" hidden="1">
      <c r="B275" s="15" t="s">
        <v>105</v>
      </c>
      <c r="C275" s="5" t="s">
        <v>52</v>
      </c>
      <c r="D275" s="6" t="s">
        <v>58</v>
      </c>
      <c r="E275" s="6" t="s">
        <v>72</v>
      </c>
      <c r="F275" s="5">
        <v>200</v>
      </c>
      <c r="G275" s="7">
        <v>0</v>
      </c>
      <c r="H275" s="7">
        <v>0</v>
      </c>
      <c r="I275" s="7">
        <v>0</v>
      </c>
      <c r="J275" s="13"/>
      <c r="K275" s="13"/>
      <c r="L275" s="13"/>
    </row>
    <row r="276" spans="2:12" ht="12.75" hidden="1">
      <c r="B276" s="15" t="s">
        <v>110</v>
      </c>
      <c r="C276" s="5" t="s">
        <v>52</v>
      </c>
      <c r="D276" s="6" t="s">
        <v>58</v>
      </c>
      <c r="E276" s="6" t="s">
        <v>72</v>
      </c>
      <c r="F276" s="5" t="s">
        <v>196</v>
      </c>
      <c r="G276" s="7">
        <v>0</v>
      </c>
      <c r="H276" s="7">
        <v>0</v>
      </c>
      <c r="I276" s="7">
        <v>0</v>
      </c>
      <c r="J276" s="13"/>
      <c r="K276" s="13"/>
      <c r="L276" s="13"/>
    </row>
    <row r="277" spans="2:12" ht="72" hidden="1">
      <c r="B277" s="16" t="s">
        <v>134</v>
      </c>
      <c r="C277" s="5" t="s">
        <v>52</v>
      </c>
      <c r="D277" s="6" t="s">
        <v>58</v>
      </c>
      <c r="E277" s="6" t="s">
        <v>73</v>
      </c>
      <c r="F277" s="5"/>
      <c r="G277" s="7">
        <f>G278</f>
        <v>0</v>
      </c>
      <c r="H277" s="7">
        <f>H278</f>
        <v>0</v>
      </c>
      <c r="I277" s="7">
        <f>I278</f>
        <v>0</v>
      </c>
      <c r="J277" s="13"/>
      <c r="K277" s="13"/>
      <c r="L277" s="13"/>
    </row>
    <row r="278" spans="2:12" ht="24" hidden="1">
      <c r="B278" s="15" t="s">
        <v>105</v>
      </c>
      <c r="C278" s="5" t="s">
        <v>52</v>
      </c>
      <c r="D278" s="6" t="s">
        <v>58</v>
      </c>
      <c r="E278" s="6" t="s">
        <v>73</v>
      </c>
      <c r="F278" s="5">
        <v>200</v>
      </c>
      <c r="G278" s="7">
        <v>0</v>
      </c>
      <c r="H278" s="7">
        <v>0</v>
      </c>
      <c r="I278" s="7">
        <v>0</v>
      </c>
      <c r="J278" s="13"/>
      <c r="K278" s="13"/>
      <c r="L278" s="13"/>
    </row>
    <row r="279" spans="2:12" ht="24" hidden="1">
      <c r="B279" s="15" t="s">
        <v>135</v>
      </c>
      <c r="C279" s="5" t="s">
        <v>52</v>
      </c>
      <c r="D279" s="6" t="s">
        <v>58</v>
      </c>
      <c r="E279" s="6" t="s">
        <v>74</v>
      </c>
      <c r="F279" s="5"/>
      <c r="G279" s="7">
        <f>G281+G280</f>
        <v>0</v>
      </c>
      <c r="H279" s="7">
        <f>H281+H280</f>
        <v>0</v>
      </c>
      <c r="I279" s="7">
        <f>I281+I280</f>
        <v>0</v>
      </c>
      <c r="J279" s="13"/>
      <c r="K279" s="13"/>
      <c r="L279" s="13"/>
    </row>
    <row r="280" spans="2:12" ht="36" hidden="1">
      <c r="B280" s="15" t="s">
        <v>104</v>
      </c>
      <c r="C280" s="5" t="s">
        <v>52</v>
      </c>
      <c r="D280" s="6" t="s">
        <v>58</v>
      </c>
      <c r="E280" s="6" t="s">
        <v>74</v>
      </c>
      <c r="F280" s="5" t="s">
        <v>90</v>
      </c>
      <c r="G280" s="7">
        <v>0</v>
      </c>
      <c r="H280" s="7">
        <v>0</v>
      </c>
      <c r="I280" s="7">
        <v>0</v>
      </c>
      <c r="J280" s="13"/>
      <c r="K280" s="13"/>
      <c r="L280" s="13"/>
    </row>
    <row r="281" spans="2:12" ht="24" hidden="1">
      <c r="B281" s="15" t="s">
        <v>105</v>
      </c>
      <c r="C281" s="5" t="s">
        <v>52</v>
      </c>
      <c r="D281" s="6" t="s">
        <v>58</v>
      </c>
      <c r="E281" s="6" t="s">
        <v>74</v>
      </c>
      <c r="F281" s="5">
        <v>200</v>
      </c>
      <c r="G281" s="7">
        <v>0</v>
      </c>
      <c r="H281" s="7">
        <v>0</v>
      </c>
      <c r="I281" s="7">
        <v>0</v>
      </c>
      <c r="J281" s="13"/>
      <c r="K281" s="13"/>
      <c r="L281" s="13"/>
    </row>
    <row r="282" spans="2:12" ht="12.75" hidden="1">
      <c r="B282" s="15" t="s">
        <v>136</v>
      </c>
      <c r="C282" s="5" t="s">
        <v>52</v>
      </c>
      <c r="D282" s="6" t="s">
        <v>58</v>
      </c>
      <c r="E282" s="6" t="s">
        <v>75</v>
      </c>
      <c r="F282" s="5"/>
      <c r="G282" s="7">
        <f>G283</f>
        <v>0</v>
      </c>
      <c r="H282" s="7">
        <f>H283</f>
        <v>0</v>
      </c>
      <c r="I282" s="7">
        <f>I283</f>
        <v>0</v>
      </c>
      <c r="J282" s="13"/>
      <c r="K282" s="13"/>
      <c r="L282" s="13"/>
    </row>
    <row r="283" spans="2:12" ht="24" hidden="1">
      <c r="B283" s="15" t="s">
        <v>105</v>
      </c>
      <c r="C283" s="5" t="s">
        <v>52</v>
      </c>
      <c r="D283" s="6" t="s">
        <v>58</v>
      </c>
      <c r="E283" s="6" t="s">
        <v>75</v>
      </c>
      <c r="F283" s="5">
        <v>200</v>
      </c>
      <c r="G283" s="7">
        <v>0</v>
      </c>
      <c r="H283" s="7">
        <v>0</v>
      </c>
      <c r="I283" s="7">
        <v>0</v>
      </c>
      <c r="J283" s="13"/>
      <c r="K283" s="13"/>
      <c r="L283" s="13"/>
    </row>
    <row r="284" spans="1:12" ht="12.75" hidden="1">
      <c r="A284" s="8"/>
      <c r="B284" s="15" t="s">
        <v>6</v>
      </c>
      <c r="C284" s="5" t="s">
        <v>52</v>
      </c>
      <c r="D284" s="5" t="s">
        <v>53</v>
      </c>
      <c r="E284" s="6"/>
      <c r="F284" s="5"/>
      <c r="G284" s="7">
        <f aca="true" t="shared" si="24" ref="G284:I288">G285</f>
        <v>0</v>
      </c>
      <c r="H284" s="7">
        <f t="shared" si="24"/>
        <v>0</v>
      </c>
      <c r="I284" s="7">
        <f t="shared" si="24"/>
        <v>0</v>
      </c>
      <c r="J284" s="13"/>
      <c r="K284" s="13"/>
      <c r="L284" s="13"/>
    </row>
    <row r="285" spans="1:12" ht="36" hidden="1">
      <c r="A285" s="8"/>
      <c r="B285" s="15" t="s">
        <v>327</v>
      </c>
      <c r="C285" s="5" t="s">
        <v>52</v>
      </c>
      <c r="D285" s="5" t="s">
        <v>53</v>
      </c>
      <c r="E285" s="6" t="s">
        <v>333</v>
      </c>
      <c r="F285" s="5"/>
      <c r="G285" s="7">
        <f t="shared" si="24"/>
        <v>0</v>
      </c>
      <c r="H285" s="7">
        <f t="shared" si="24"/>
        <v>0</v>
      </c>
      <c r="I285" s="7">
        <f t="shared" si="24"/>
        <v>0</v>
      </c>
      <c r="J285" s="13"/>
      <c r="K285" s="13"/>
      <c r="L285" s="13"/>
    </row>
    <row r="286" spans="1:12" ht="24" hidden="1">
      <c r="A286" s="8"/>
      <c r="B286" s="15" t="s">
        <v>783</v>
      </c>
      <c r="C286" s="5" t="s">
        <v>52</v>
      </c>
      <c r="D286" s="5" t="s">
        <v>53</v>
      </c>
      <c r="E286" s="6" t="s">
        <v>331</v>
      </c>
      <c r="F286" s="5"/>
      <c r="G286" s="7">
        <f t="shared" si="24"/>
        <v>0</v>
      </c>
      <c r="H286" s="7">
        <f t="shared" si="24"/>
        <v>0</v>
      </c>
      <c r="I286" s="7">
        <f t="shared" si="24"/>
        <v>0</v>
      </c>
      <c r="J286" s="13"/>
      <c r="K286" s="13"/>
      <c r="L286" s="13"/>
    </row>
    <row r="287" spans="1:12" ht="24" hidden="1">
      <c r="A287" s="8"/>
      <c r="B287" s="15" t="s">
        <v>332</v>
      </c>
      <c r="C287" s="5" t="s">
        <v>52</v>
      </c>
      <c r="D287" s="5" t="s">
        <v>53</v>
      </c>
      <c r="E287" s="6" t="s">
        <v>330</v>
      </c>
      <c r="F287" s="5"/>
      <c r="G287" s="7">
        <f t="shared" si="24"/>
        <v>0</v>
      </c>
      <c r="H287" s="7">
        <f t="shared" si="24"/>
        <v>0</v>
      </c>
      <c r="I287" s="7">
        <f t="shared" si="24"/>
        <v>0</v>
      </c>
      <c r="J287" s="13"/>
      <c r="K287" s="13"/>
      <c r="L287" s="13"/>
    </row>
    <row r="288" spans="1:12" ht="24" hidden="1">
      <c r="A288" s="8"/>
      <c r="B288" s="15" t="s">
        <v>672</v>
      </c>
      <c r="C288" s="5" t="s">
        <v>52</v>
      </c>
      <c r="D288" s="5" t="s">
        <v>53</v>
      </c>
      <c r="E288" s="6" t="s">
        <v>673</v>
      </c>
      <c r="F288" s="5"/>
      <c r="G288" s="7">
        <f t="shared" si="24"/>
        <v>0</v>
      </c>
      <c r="H288" s="7">
        <f t="shared" si="24"/>
        <v>0</v>
      </c>
      <c r="I288" s="7">
        <f t="shared" si="24"/>
        <v>0</v>
      </c>
      <c r="J288" s="13"/>
      <c r="K288" s="13"/>
      <c r="L288" s="13"/>
    </row>
    <row r="289" spans="1:12" ht="24" hidden="1">
      <c r="A289" s="8"/>
      <c r="B289" s="15" t="s">
        <v>105</v>
      </c>
      <c r="C289" s="5" t="s">
        <v>52</v>
      </c>
      <c r="D289" s="5" t="s">
        <v>53</v>
      </c>
      <c r="E289" s="6" t="s">
        <v>673</v>
      </c>
      <c r="F289" s="5" t="s">
        <v>192</v>
      </c>
      <c r="G289" s="7">
        <v>0</v>
      </c>
      <c r="H289" s="7">
        <f>I289-G289</f>
        <v>0</v>
      </c>
      <c r="I289" s="7">
        <v>0</v>
      </c>
      <c r="J289" s="13"/>
      <c r="K289" s="13"/>
      <c r="L289" s="13"/>
    </row>
    <row r="290" spans="1:12" ht="12.75" hidden="1">
      <c r="A290" s="8"/>
      <c r="B290" s="26" t="s">
        <v>503</v>
      </c>
      <c r="C290" s="5" t="s">
        <v>52</v>
      </c>
      <c r="D290" s="5" t="s">
        <v>61</v>
      </c>
      <c r="E290" s="6"/>
      <c r="F290" s="5"/>
      <c r="G290" s="7">
        <f aca="true" t="shared" si="25" ref="G290:I294">G291</f>
        <v>0</v>
      </c>
      <c r="H290" s="7">
        <f t="shared" si="25"/>
        <v>0</v>
      </c>
      <c r="I290" s="7">
        <f t="shared" si="25"/>
        <v>0</v>
      </c>
      <c r="J290" s="13"/>
      <c r="K290" s="13"/>
      <c r="L290" s="13"/>
    </row>
    <row r="291" spans="1:12" ht="24" hidden="1">
      <c r="A291" s="8"/>
      <c r="B291" s="15" t="s">
        <v>484</v>
      </c>
      <c r="C291" s="5" t="s">
        <v>52</v>
      </c>
      <c r="D291" s="5" t="s">
        <v>61</v>
      </c>
      <c r="E291" s="6" t="s">
        <v>256</v>
      </c>
      <c r="F291" s="5"/>
      <c r="G291" s="7">
        <f t="shared" si="25"/>
        <v>0</v>
      </c>
      <c r="H291" s="7">
        <f t="shared" si="25"/>
        <v>0</v>
      </c>
      <c r="I291" s="7">
        <f t="shared" si="25"/>
        <v>0</v>
      </c>
      <c r="J291" s="13"/>
      <c r="K291" s="13"/>
      <c r="L291" s="13"/>
    </row>
    <row r="292" spans="1:12" ht="12.75" hidden="1">
      <c r="A292" s="8"/>
      <c r="B292" s="15" t="s">
        <v>474</v>
      </c>
      <c r="C292" s="5" t="s">
        <v>52</v>
      </c>
      <c r="D292" s="5" t="s">
        <v>61</v>
      </c>
      <c r="E292" s="6" t="s">
        <v>472</v>
      </c>
      <c r="F292" s="5"/>
      <c r="G292" s="7">
        <f t="shared" si="25"/>
        <v>0</v>
      </c>
      <c r="H292" s="7">
        <f t="shared" si="25"/>
        <v>0</v>
      </c>
      <c r="I292" s="7">
        <f t="shared" si="25"/>
        <v>0</v>
      </c>
      <c r="J292" s="13"/>
      <c r="K292" s="13"/>
      <c r="L292" s="13"/>
    </row>
    <row r="293" spans="1:12" ht="24" hidden="1">
      <c r="A293" s="8"/>
      <c r="B293" s="15" t="s">
        <v>475</v>
      </c>
      <c r="C293" s="5" t="s">
        <v>52</v>
      </c>
      <c r="D293" s="5" t="s">
        <v>61</v>
      </c>
      <c r="E293" s="6" t="s">
        <v>473</v>
      </c>
      <c r="F293" s="5"/>
      <c r="G293" s="7">
        <f t="shared" si="25"/>
        <v>0</v>
      </c>
      <c r="H293" s="7">
        <f t="shared" si="25"/>
        <v>0</v>
      </c>
      <c r="I293" s="7">
        <f t="shared" si="25"/>
        <v>0</v>
      </c>
      <c r="J293" s="13"/>
      <c r="K293" s="13"/>
      <c r="L293" s="13"/>
    </row>
    <row r="294" spans="1:12" ht="24" hidden="1">
      <c r="A294" s="8"/>
      <c r="B294" s="15" t="s">
        <v>504</v>
      </c>
      <c r="C294" s="5" t="s">
        <v>52</v>
      </c>
      <c r="D294" s="5" t="s">
        <v>61</v>
      </c>
      <c r="E294" s="6" t="s">
        <v>502</v>
      </c>
      <c r="F294" s="5"/>
      <c r="G294" s="7">
        <f t="shared" si="25"/>
        <v>0</v>
      </c>
      <c r="H294" s="7">
        <f t="shared" si="25"/>
        <v>0</v>
      </c>
      <c r="I294" s="7">
        <f t="shared" si="25"/>
        <v>0</v>
      </c>
      <c r="J294" s="13"/>
      <c r="K294" s="13"/>
      <c r="L294" s="13"/>
    </row>
    <row r="295" spans="1:12" ht="24" hidden="1">
      <c r="A295" s="8"/>
      <c r="B295" s="15" t="s">
        <v>105</v>
      </c>
      <c r="C295" s="5" t="s">
        <v>52</v>
      </c>
      <c r="D295" s="5" t="s">
        <v>61</v>
      </c>
      <c r="E295" s="6" t="s">
        <v>502</v>
      </c>
      <c r="F295" s="5" t="s">
        <v>192</v>
      </c>
      <c r="G295" s="7">
        <v>0</v>
      </c>
      <c r="H295" s="7">
        <v>0</v>
      </c>
      <c r="I295" s="7">
        <v>0</v>
      </c>
      <c r="J295" s="13"/>
      <c r="K295" s="13"/>
      <c r="L295" s="13"/>
    </row>
    <row r="296" spans="1:12" ht="12.75">
      <c r="A296" s="8"/>
      <c r="B296" s="15" t="s">
        <v>41</v>
      </c>
      <c r="C296" s="5" t="s">
        <v>52</v>
      </c>
      <c r="D296" s="6" t="s">
        <v>56</v>
      </c>
      <c r="E296" s="6"/>
      <c r="F296" s="5"/>
      <c r="G296" s="7">
        <f>G305+G309+G298</f>
        <v>15168410</v>
      </c>
      <c r="H296" s="7">
        <f>H305+H309+H298</f>
        <v>66050</v>
      </c>
      <c r="I296" s="7">
        <f>I305+I309+I298</f>
        <v>15234460</v>
      </c>
      <c r="J296" s="13"/>
      <c r="K296" s="13"/>
      <c r="L296" s="13"/>
    </row>
    <row r="297" spans="1:12" ht="24">
      <c r="A297" s="8"/>
      <c r="B297" s="15" t="s">
        <v>315</v>
      </c>
      <c r="C297" s="5" t="s">
        <v>52</v>
      </c>
      <c r="D297" s="6" t="s">
        <v>56</v>
      </c>
      <c r="E297" s="6" t="s">
        <v>255</v>
      </c>
      <c r="F297" s="5"/>
      <c r="G297" s="7">
        <f aca="true" t="shared" si="26" ref="G297:I298">G298</f>
        <v>15168410</v>
      </c>
      <c r="H297" s="7">
        <f t="shared" si="26"/>
        <v>66050</v>
      </c>
      <c r="I297" s="7">
        <f t="shared" si="26"/>
        <v>15234460</v>
      </c>
      <c r="J297" s="13"/>
      <c r="K297" s="13"/>
      <c r="L297" s="13"/>
    </row>
    <row r="298" spans="1:12" ht="24">
      <c r="A298" s="8"/>
      <c r="B298" s="15" t="s">
        <v>324</v>
      </c>
      <c r="C298" s="5" t="s">
        <v>52</v>
      </c>
      <c r="D298" s="6" t="s">
        <v>56</v>
      </c>
      <c r="E298" s="6" t="s">
        <v>246</v>
      </c>
      <c r="F298" s="5"/>
      <c r="G298" s="7">
        <f t="shared" si="26"/>
        <v>15168410</v>
      </c>
      <c r="H298" s="7">
        <f t="shared" si="26"/>
        <v>66050</v>
      </c>
      <c r="I298" s="7">
        <f t="shared" si="26"/>
        <v>15234460</v>
      </c>
      <c r="J298" s="13"/>
      <c r="K298" s="13"/>
      <c r="L298" s="13"/>
    </row>
    <row r="299" spans="1:12" ht="12.75">
      <c r="A299" s="8"/>
      <c r="B299" s="15" t="s">
        <v>325</v>
      </c>
      <c r="C299" s="5" t="s">
        <v>52</v>
      </c>
      <c r="D299" s="6" t="s">
        <v>56</v>
      </c>
      <c r="E299" s="6" t="s">
        <v>245</v>
      </c>
      <c r="F299" s="5"/>
      <c r="G299" s="7">
        <f>G300+G303</f>
        <v>15168410</v>
      </c>
      <c r="H299" s="7">
        <f>H300+H303</f>
        <v>66050</v>
      </c>
      <c r="I299" s="7">
        <f>I300+I303</f>
        <v>15234460</v>
      </c>
      <c r="J299" s="13"/>
      <c r="K299" s="13"/>
      <c r="L299" s="13"/>
    </row>
    <row r="300" spans="1:12" ht="12.75">
      <c r="A300" s="8"/>
      <c r="B300" s="15" t="s">
        <v>326</v>
      </c>
      <c r="C300" s="5" t="s">
        <v>52</v>
      </c>
      <c r="D300" s="6" t="s">
        <v>56</v>
      </c>
      <c r="E300" s="6" t="s">
        <v>573</v>
      </c>
      <c r="F300" s="5"/>
      <c r="G300" s="7">
        <f>G301+G302</f>
        <v>15168410</v>
      </c>
      <c r="H300" s="7">
        <f>H301+H302</f>
        <v>66050</v>
      </c>
      <c r="I300" s="7">
        <f>I301+I302</f>
        <v>15234460</v>
      </c>
      <c r="J300" s="13"/>
      <c r="K300" s="13"/>
      <c r="L300" s="13"/>
    </row>
    <row r="301" spans="1:12" ht="24">
      <c r="A301" s="8"/>
      <c r="B301" s="15" t="s">
        <v>105</v>
      </c>
      <c r="C301" s="5" t="s">
        <v>52</v>
      </c>
      <c r="D301" s="6" t="s">
        <v>56</v>
      </c>
      <c r="E301" s="6" t="s">
        <v>573</v>
      </c>
      <c r="F301" s="5" t="s">
        <v>192</v>
      </c>
      <c r="G301" s="7">
        <v>15168410</v>
      </c>
      <c r="H301" s="7">
        <f>I301-G301</f>
        <v>66050</v>
      </c>
      <c r="I301" s="7">
        <v>15234460</v>
      </c>
      <c r="J301" s="13"/>
      <c r="K301" s="13"/>
      <c r="L301" s="13"/>
    </row>
    <row r="302" spans="1:12" ht="12.75" hidden="1">
      <c r="A302" s="8"/>
      <c r="B302" s="15" t="s">
        <v>108</v>
      </c>
      <c r="C302" s="5" t="s">
        <v>52</v>
      </c>
      <c r="D302" s="6" t="s">
        <v>56</v>
      </c>
      <c r="E302" s="6" t="s">
        <v>573</v>
      </c>
      <c r="F302" s="5" t="s">
        <v>189</v>
      </c>
      <c r="G302" s="7">
        <v>0</v>
      </c>
      <c r="H302" s="7">
        <v>0</v>
      </c>
      <c r="I302" s="7">
        <f>G302+H302</f>
        <v>0</v>
      </c>
      <c r="J302" s="13"/>
      <c r="K302" s="13"/>
      <c r="L302" s="13"/>
    </row>
    <row r="303" spans="1:12" ht="12.75" hidden="1">
      <c r="A303" s="8"/>
      <c r="B303" s="15" t="s">
        <v>326</v>
      </c>
      <c r="C303" s="5" t="s">
        <v>52</v>
      </c>
      <c r="D303" s="6" t="s">
        <v>56</v>
      </c>
      <c r="E303" s="6" t="s">
        <v>674</v>
      </c>
      <c r="F303" s="5"/>
      <c r="G303" s="7">
        <f>G304</f>
        <v>0</v>
      </c>
      <c r="H303" s="7">
        <f>H304</f>
        <v>0</v>
      </c>
      <c r="I303" s="7">
        <f>I304</f>
        <v>0</v>
      </c>
      <c r="J303" s="13"/>
      <c r="K303" s="13"/>
      <c r="L303" s="13"/>
    </row>
    <row r="304" spans="1:12" ht="24" hidden="1">
      <c r="A304" s="8"/>
      <c r="B304" s="15" t="s">
        <v>105</v>
      </c>
      <c r="C304" s="5" t="s">
        <v>52</v>
      </c>
      <c r="D304" s="6" t="s">
        <v>56</v>
      </c>
      <c r="E304" s="6" t="s">
        <v>674</v>
      </c>
      <c r="F304" s="5" t="s">
        <v>192</v>
      </c>
      <c r="G304" s="7">
        <v>0</v>
      </c>
      <c r="H304" s="7">
        <f>I304-G304</f>
        <v>0</v>
      </c>
      <c r="I304" s="7">
        <v>0</v>
      </c>
      <c r="J304" s="13"/>
      <c r="K304" s="13"/>
      <c r="L304" s="13"/>
    </row>
    <row r="305" spans="1:12" ht="12.75" hidden="1">
      <c r="A305" s="8"/>
      <c r="B305" s="15" t="s">
        <v>169</v>
      </c>
      <c r="C305" s="5" t="s">
        <v>52</v>
      </c>
      <c r="D305" s="6" t="s">
        <v>56</v>
      </c>
      <c r="E305" s="6" t="s">
        <v>94</v>
      </c>
      <c r="F305" s="5"/>
      <c r="G305" s="7">
        <f>G306</f>
        <v>0</v>
      </c>
      <c r="H305" s="7">
        <f>H306</f>
        <v>0</v>
      </c>
      <c r="I305" s="7">
        <f>I306</f>
        <v>0</v>
      </c>
      <c r="J305" s="13"/>
      <c r="K305" s="13"/>
      <c r="L305" s="13"/>
    </row>
    <row r="306" spans="1:12" ht="24" hidden="1">
      <c r="A306" s="8"/>
      <c r="B306" s="15" t="s">
        <v>170</v>
      </c>
      <c r="C306" s="5" t="s">
        <v>52</v>
      </c>
      <c r="D306" s="6" t="s">
        <v>56</v>
      </c>
      <c r="E306" s="6" t="s">
        <v>76</v>
      </c>
      <c r="F306" s="5"/>
      <c r="G306" s="7">
        <f>G307+G308</f>
        <v>0</v>
      </c>
      <c r="H306" s="7">
        <f>H307+H308</f>
        <v>0</v>
      </c>
      <c r="I306" s="7">
        <f>I307+I308</f>
        <v>0</v>
      </c>
      <c r="J306" s="13"/>
      <c r="K306" s="13"/>
      <c r="L306" s="13"/>
    </row>
    <row r="307" spans="1:12" ht="24" hidden="1">
      <c r="A307" s="8"/>
      <c r="B307" s="15" t="s">
        <v>105</v>
      </c>
      <c r="C307" s="5" t="s">
        <v>52</v>
      </c>
      <c r="D307" s="6" t="s">
        <v>56</v>
      </c>
      <c r="E307" s="6" t="s">
        <v>76</v>
      </c>
      <c r="F307" s="5">
        <v>200</v>
      </c>
      <c r="G307" s="7">
        <v>0</v>
      </c>
      <c r="H307" s="7">
        <v>0</v>
      </c>
      <c r="I307" s="7">
        <v>0</v>
      </c>
      <c r="J307" s="13"/>
      <c r="K307" s="13"/>
      <c r="L307" s="13"/>
    </row>
    <row r="308" spans="1:12" ht="12.75" hidden="1">
      <c r="A308" s="8"/>
      <c r="B308" s="15" t="s">
        <v>108</v>
      </c>
      <c r="C308" s="5" t="s">
        <v>52</v>
      </c>
      <c r="D308" s="6" t="s">
        <v>56</v>
      </c>
      <c r="E308" s="6" t="s">
        <v>76</v>
      </c>
      <c r="F308" s="5" t="s">
        <v>189</v>
      </c>
      <c r="G308" s="7"/>
      <c r="H308" s="7"/>
      <c r="I308" s="7"/>
      <c r="J308" s="13"/>
      <c r="K308" s="13"/>
      <c r="L308" s="13"/>
    </row>
    <row r="309" spans="1:12" ht="12.75" hidden="1">
      <c r="A309" s="8"/>
      <c r="B309" s="15" t="s">
        <v>219</v>
      </c>
      <c r="C309" s="5" t="s">
        <v>52</v>
      </c>
      <c r="D309" s="6" t="s">
        <v>56</v>
      </c>
      <c r="E309" s="6" t="s">
        <v>218</v>
      </c>
      <c r="F309" s="5"/>
      <c r="G309" s="7">
        <f>G310</f>
        <v>0</v>
      </c>
      <c r="H309" s="7">
        <f>H310</f>
        <v>0</v>
      </c>
      <c r="I309" s="7">
        <f>I310</f>
        <v>0</v>
      </c>
      <c r="J309" s="13"/>
      <c r="K309" s="13"/>
      <c r="L309" s="13"/>
    </row>
    <row r="310" spans="1:12" ht="24" hidden="1">
      <c r="A310" s="8"/>
      <c r="B310" s="15" t="s">
        <v>105</v>
      </c>
      <c r="C310" s="5" t="s">
        <v>52</v>
      </c>
      <c r="D310" s="6" t="s">
        <v>56</v>
      </c>
      <c r="E310" s="6" t="s">
        <v>218</v>
      </c>
      <c r="F310" s="5" t="s">
        <v>192</v>
      </c>
      <c r="G310" s="7"/>
      <c r="H310" s="7"/>
      <c r="I310" s="7"/>
      <c r="J310" s="13"/>
      <c r="K310" s="13"/>
      <c r="L310" s="13"/>
    </row>
    <row r="311" spans="2:12" ht="12.75">
      <c r="B311" s="15" t="s">
        <v>24</v>
      </c>
      <c r="C311" s="5" t="s">
        <v>52</v>
      </c>
      <c r="D311" s="6" t="s">
        <v>59</v>
      </c>
      <c r="E311" s="6"/>
      <c r="F311" s="5"/>
      <c r="G311" s="7">
        <f>G335+G312+G330+G344+G347+G363</f>
        <v>62900</v>
      </c>
      <c r="H311" s="7">
        <f>H335+H312+H330+H344+H347+H363</f>
        <v>767185</v>
      </c>
      <c r="I311" s="7">
        <f>I335+I312+I330+I344+I347+I363</f>
        <v>830085</v>
      </c>
      <c r="J311" s="13"/>
      <c r="K311" s="13"/>
      <c r="L311" s="13"/>
    </row>
    <row r="312" spans="2:12" ht="24" hidden="1">
      <c r="B312" s="15" t="s">
        <v>318</v>
      </c>
      <c r="C312" s="5" t="s">
        <v>52</v>
      </c>
      <c r="D312" s="6" t="s">
        <v>59</v>
      </c>
      <c r="E312" s="6" t="s">
        <v>250</v>
      </c>
      <c r="F312" s="5"/>
      <c r="G312" s="7">
        <f>G313</f>
        <v>0</v>
      </c>
      <c r="H312" s="7">
        <f>H313</f>
        <v>0</v>
      </c>
      <c r="I312" s="7">
        <f>I313</f>
        <v>0</v>
      </c>
      <c r="J312" s="13"/>
      <c r="K312" s="13"/>
      <c r="L312" s="13"/>
    </row>
    <row r="313" spans="2:12" ht="12.75" hidden="1">
      <c r="B313" s="15" t="s">
        <v>447</v>
      </c>
      <c r="C313" s="5" t="s">
        <v>52</v>
      </c>
      <c r="D313" s="6" t="s">
        <v>59</v>
      </c>
      <c r="E313" s="6" t="s">
        <v>392</v>
      </c>
      <c r="F313" s="5"/>
      <c r="G313" s="7">
        <f>G314+G317</f>
        <v>0</v>
      </c>
      <c r="H313" s="7">
        <f>H314+H317</f>
        <v>0</v>
      </c>
      <c r="I313" s="7">
        <f>I314+I317</f>
        <v>0</v>
      </c>
      <c r="J313" s="13"/>
      <c r="K313" s="13"/>
      <c r="L313" s="13"/>
    </row>
    <row r="314" spans="2:12" ht="36" hidden="1">
      <c r="B314" s="15" t="s">
        <v>448</v>
      </c>
      <c r="C314" s="5" t="s">
        <v>52</v>
      </c>
      <c r="D314" s="6" t="s">
        <v>59</v>
      </c>
      <c r="E314" s="6" t="s">
        <v>391</v>
      </c>
      <c r="F314" s="5"/>
      <c r="G314" s="7">
        <f>G316+G315</f>
        <v>0</v>
      </c>
      <c r="H314" s="7">
        <f>H316+H315</f>
        <v>0</v>
      </c>
      <c r="I314" s="7">
        <f>I316+I315</f>
        <v>0</v>
      </c>
      <c r="J314" s="13"/>
      <c r="K314" s="13"/>
      <c r="L314" s="13"/>
    </row>
    <row r="315" spans="2:12" ht="24" hidden="1">
      <c r="B315" s="15" t="s">
        <v>105</v>
      </c>
      <c r="C315" s="5" t="s">
        <v>52</v>
      </c>
      <c r="D315" s="6" t="s">
        <v>59</v>
      </c>
      <c r="E315" s="6" t="s">
        <v>391</v>
      </c>
      <c r="F315" s="5" t="s">
        <v>192</v>
      </c>
      <c r="G315" s="7">
        <v>0</v>
      </c>
      <c r="H315" s="7">
        <v>0</v>
      </c>
      <c r="I315" s="7">
        <v>0</v>
      </c>
      <c r="J315" s="13"/>
      <c r="K315" s="13"/>
      <c r="L315" s="13"/>
    </row>
    <row r="316" spans="2:12" ht="12.75" hidden="1">
      <c r="B316" s="15" t="s">
        <v>108</v>
      </c>
      <c r="C316" s="5" t="s">
        <v>52</v>
      </c>
      <c r="D316" s="6" t="s">
        <v>59</v>
      </c>
      <c r="E316" s="6" t="s">
        <v>391</v>
      </c>
      <c r="F316" s="5">
        <v>800</v>
      </c>
      <c r="G316" s="7">
        <v>0</v>
      </c>
      <c r="H316" s="7">
        <v>0</v>
      </c>
      <c r="I316" s="7">
        <v>0</v>
      </c>
      <c r="J316" s="13"/>
      <c r="K316" s="13"/>
      <c r="L316" s="13"/>
    </row>
    <row r="317" spans="2:12" ht="24" hidden="1">
      <c r="B317" s="15" t="s">
        <v>446</v>
      </c>
      <c r="C317" s="5" t="s">
        <v>52</v>
      </c>
      <c r="D317" s="6" t="s">
        <v>59</v>
      </c>
      <c r="E317" s="6" t="s">
        <v>393</v>
      </c>
      <c r="F317" s="5"/>
      <c r="G317" s="7">
        <f aca="true" t="shared" si="27" ref="G317:I318">G318</f>
        <v>0</v>
      </c>
      <c r="H317" s="7">
        <f t="shared" si="27"/>
        <v>0</v>
      </c>
      <c r="I317" s="7">
        <f t="shared" si="27"/>
        <v>0</v>
      </c>
      <c r="J317" s="13"/>
      <c r="K317" s="13"/>
      <c r="L317" s="13"/>
    </row>
    <row r="318" spans="2:12" ht="36" hidden="1">
      <c r="B318" s="15" t="s">
        <v>603</v>
      </c>
      <c r="C318" s="5" t="s">
        <v>52</v>
      </c>
      <c r="D318" s="6" t="s">
        <v>59</v>
      </c>
      <c r="E318" s="6" t="s">
        <v>604</v>
      </c>
      <c r="F318" s="5"/>
      <c r="G318" s="7">
        <f t="shared" si="27"/>
        <v>0</v>
      </c>
      <c r="H318" s="7">
        <f t="shared" si="27"/>
        <v>0</v>
      </c>
      <c r="I318" s="7">
        <f t="shared" si="27"/>
        <v>0</v>
      </c>
      <c r="J318" s="13"/>
      <c r="K318" s="13"/>
      <c r="L318" s="13"/>
    </row>
    <row r="319" spans="2:12" ht="24" hidden="1">
      <c r="B319" s="15" t="s">
        <v>105</v>
      </c>
      <c r="C319" s="5" t="s">
        <v>52</v>
      </c>
      <c r="D319" s="6" t="s">
        <v>59</v>
      </c>
      <c r="E319" s="6" t="s">
        <v>604</v>
      </c>
      <c r="F319" s="5" t="s">
        <v>192</v>
      </c>
      <c r="G319" s="7">
        <v>0</v>
      </c>
      <c r="H319" s="7">
        <f>I319-G319</f>
        <v>0</v>
      </c>
      <c r="I319" s="7">
        <v>0</v>
      </c>
      <c r="J319" s="13"/>
      <c r="K319" s="13"/>
      <c r="L319" s="13"/>
    </row>
    <row r="320" spans="2:12" ht="48" hidden="1">
      <c r="B320" s="15" t="s">
        <v>215</v>
      </c>
      <c r="C320" s="5" t="s">
        <v>52</v>
      </c>
      <c r="D320" s="6" t="s">
        <v>59</v>
      </c>
      <c r="E320" s="6" t="s">
        <v>190</v>
      </c>
      <c r="F320" s="5"/>
      <c r="G320" s="7">
        <f>G321</f>
        <v>0</v>
      </c>
      <c r="H320" s="7">
        <f>H321</f>
        <v>0</v>
      </c>
      <c r="I320" s="7">
        <f>I321</f>
        <v>0</v>
      </c>
      <c r="J320" s="13"/>
      <c r="K320" s="13"/>
      <c r="L320" s="13"/>
    </row>
    <row r="321" spans="2:12" ht="48" hidden="1">
      <c r="B321" s="15" t="s">
        <v>215</v>
      </c>
      <c r="C321" s="5" t="s">
        <v>52</v>
      </c>
      <c r="D321" s="6" t="s">
        <v>59</v>
      </c>
      <c r="E321" s="6" t="s">
        <v>190</v>
      </c>
      <c r="F321" s="5" t="s">
        <v>189</v>
      </c>
      <c r="G321" s="7"/>
      <c r="H321" s="7"/>
      <c r="I321" s="7"/>
      <c r="J321" s="13"/>
      <c r="K321" s="13"/>
      <c r="L321" s="13"/>
    </row>
    <row r="322" spans="2:12" ht="48" hidden="1">
      <c r="B322" s="15" t="s">
        <v>215</v>
      </c>
      <c r="C322" s="5" t="s">
        <v>52</v>
      </c>
      <c r="D322" s="6" t="s">
        <v>59</v>
      </c>
      <c r="E322" s="6" t="s">
        <v>191</v>
      </c>
      <c r="F322" s="5"/>
      <c r="G322" s="7">
        <f>G323</f>
        <v>0</v>
      </c>
      <c r="H322" s="7">
        <f>H323</f>
        <v>0</v>
      </c>
      <c r="I322" s="7">
        <f>I323</f>
        <v>0</v>
      </c>
      <c r="J322" s="13"/>
      <c r="K322" s="13"/>
      <c r="L322" s="13"/>
    </row>
    <row r="323" spans="2:12" ht="12.75" hidden="1">
      <c r="B323" s="15" t="s">
        <v>108</v>
      </c>
      <c r="C323" s="5" t="s">
        <v>52</v>
      </c>
      <c r="D323" s="6" t="s">
        <v>59</v>
      </c>
      <c r="E323" s="6" t="s">
        <v>191</v>
      </c>
      <c r="F323" s="5" t="s">
        <v>189</v>
      </c>
      <c r="G323" s="7"/>
      <c r="H323" s="7"/>
      <c r="I323" s="7"/>
      <c r="J323" s="13"/>
      <c r="K323" s="13"/>
      <c r="L323" s="13"/>
    </row>
    <row r="324" spans="2:12" ht="24" hidden="1">
      <c r="B324" s="15" t="s">
        <v>229</v>
      </c>
      <c r="C324" s="5" t="s">
        <v>52</v>
      </c>
      <c r="D324" s="6" t="s">
        <v>59</v>
      </c>
      <c r="E324" s="6" t="s">
        <v>226</v>
      </c>
      <c r="F324" s="5"/>
      <c r="G324" s="7">
        <f>G325</f>
        <v>0</v>
      </c>
      <c r="H324" s="7">
        <f>H325</f>
        <v>0</v>
      </c>
      <c r="I324" s="7">
        <f>I325</f>
        <v>0</v>
      </c>
      <c r="J324" s="13"/>
      <c r="K324" s="13"/>
      <c r="L324" s="13"/>
    </row>
    <row r="325" spans="2:12" ht="48" hidden="1">
      <c r="B325" s="15" t="s">
        <v>215</v>
      </c>
      <c r="C325" s="5" t="s">
        <v>52</v>
      </c>
      <c r="D325" s="6" t="s">
        <v>59</v>
      </c>
      <c r="E325" s="6" t="s">
        <v>226</v>
      </c>
      <c r="F325" s="5" t="s">
        <v>189</v>
      </c>
      <c r="G325" s="7"/>
      <c r="H325" s="7"/>
      <c r="I325" s="7"/>
      <c r="J325" s="13"/>
      <c r="K325" s="13"/>
      <c r="L325" s="13"/>
    </row>
    <row r="326" spans="2:12" ht="24" hidden="1">
      <c r="B326" s="15" t="s">
        <v>207</v>
      </c>
      <c r="C326" s="5" t="s">
        <v>52</v>
      </c>
      <c r="D326" s="6" t="s">
        <v>59</v>
      </c>
      <c r="E326" s="6" t="s">
        <v>204</v>
      </c>
      <c r="F326" s="5"/>
      <c r="G326" s="7">
        <f>G327</f>
        <v>0</v>
      </c>
      <c r="H326" s="7">
        <f>H327</f>
        <v>0</v>
      </c>
      <c r="I326" s="7">
        <f>I327</f>
        <v>0</v>
      </c>
      <c r="J326" s="13"/>
      <c r="K326" s="13"/>
      <c r="L326" s="13"/>
    </row>
    <row r="327" spans="2:12" ht="12.75" hidden="1">
      <c r="B327" s="15" t="s">
        <v>108</v>
      </c>
      <c r="C327" s="5" t="s">
        <v>52</v>
      </c>
      <c r="D327" s="6" t="s">
        <v>59</v>
      </c>
      <c r="E327" s="6" t="s">
        <v>204</v>
      </c>
      <c r="F327" s="5" t="s">
        <v>189</v>
      </c>
      <c r="G327" s="7"/>
      <c r="H327" s="7"/>
      <c r="I327" s="7"/>
      <c r="J327" s="13"/>
      <c r="K327" s="13"/>
      <c r="L327" s="13"/>
    </row>
    <row r="328" spans="2:12" ht="24" hidden="1">
      <c r="B328" s="15" t="s">
        <v>132</v>
      </c>
      <c r="C328" s="5" t="s">
        <v>52</v>
      </c>
      <c r="D328" s="6" t="s">
        <v>59</v>
      </c>
      <c r="E328" s="6" t="s">
        <v>77</v>
      </c>
      <c r="F328" s="5"/>
      <c r="G328" s="7">
        <f>G329</f>
        <v>0</v>
      </c>
      <c r="H328" s="7">
        <f>H329</f>
        <v>0</v>
      </c>
      <c r="I328" s="7">
        <f>I329</f>
        <v>0</v>
      </c>
      <c r="J328" s="13"/>
      <c r="K328" s="13"/>
      <c r="L328" s="13"/>
    </row>
    <row r="329" spans="2:12" ht="24" hidden="1">
      <c r="B329" s="15" t="s">
        <v>105</v>
      </c>
      <c r="C329" s="5" t="s">
        <v>52</v>
      </c>
      <c r="D329" s="6" t="s">
        <v>59</v>
      </c>
      <c r="E329" s="6" t="s">
        <v>77</v>
      </c>
      <c r="F329" s="5">
        <v>200</v>
      </c>
      <c r="G329" s="7"/>
      <c r="H329" s="7"/>
      <c r="I329" s="7"/>
      <c r="J329" s="13"/>
      <c r="K329" s="13"/>
      <c r="L329" s="13"/>
    </row>
    <row r="330" spans="2:12" ht="24" hidden="1">
      <c r="B330" s="15" t="s">
        <v>164</v>
      </c>
      <c r="C330" s="5" t="s">
        <v>52</v>
      </c>
      <c r="D330" s="6" t="s">
        <v>59</v>
      </c>
      <c r="E330" s="6" t="s">
        <v>118</v>
      </c>
      <c r="F330" s="5"/>
      <c r="G330" s="7">
        <f>G331+G333</f>
        <v>0</v>
      </c>
      <c r="H330" s="7">
        <f>H331+H333</f>
        <v>0</v>
      </c>
      <c r="I330" s="7">
        <f>I331+I333</f>
        <v>0</v>
      </c>
      <c r="J330" s="13"/>
      <c r="K330" s="13"/>
      <c r="L330" s="13"/>
    </row>
    <row r="331" spans="2:12" ht="24" hidden="1">
      <c r="B331" s="15" t="s">
        <v>165</v>
      </c>
      <c r="C331" s="5" t="s">
        <v>52</v>
      </c>
      <c r="D331" s="6" t="s">
        <v>59</v>
      </c>
      <c r="E331" s="6" t="s">
        <v>117</v>
      </c>
      <c r="F331" s="5"/>
      <c r="G331" s="7">
        <f>G332</f>
        <v>0</v>
      </c>
      <c r="H331" s="7">
        <f>H332</f>
        <v>0</v>
      </c>
      <c r="I331" s="7">
        <f>I332</f>
        <v>0</v>
      </c>
      <c r="J331" s="13"/>
      <c r="K331" s="13"/>
      <c r="L331" s="13"/>
    </row>
    <row r="332" spans="2:12" ht="24" hidden="1">
      <c r="B332" s="15" t="s">
        <v>105</v>
      </c>
      <c r="C332" s="5" t="s">
        <v>52</v>
      </c>
      <c r="D332" s="6" t="s">
        <v>59</v>
      </c>
      <c r="E332" s="6" t="s">
        <v>117</v>
      </c>
      <c r="F332" s="5">
        <v>200</v>
      </c>
      <c r="G332" s="7"/>
      <c r="H332" s="7"/>
      <c r="I332" s="7"/>
      <c r="J332" s="13"/>
      <c r="K332" s="13"/>
      <c r="L332" s="13"/>
    </row>
    <row r="333" spans="2:12" ht="48" hidden="1">
      <c r="B333" s="15" t="s">
        <v>166</v>
      </c>
      <c r="C333" s="5" t="s">
        <v>52</v>
      </c>
      <c r="D333" s="6" t="s">
        <v>59</v>
      </c>
      <c r="E333" s="6" t="s">
        <v>78</v>
      </c>
      <c r="F333" s="5"/>
      <c r="G333" s="7">
        <f>G334</f>
        <v>0</v>
      </c>
      <c r="H333" s="7">
        <f>H334</f>
        <v>0</v>
      </c>
      <c r="I333" s="7">
        <f>I334</f>
        <v>0</v>
      </c>
      <c r="J333" s="13"/>
      <c r="K333" s="13"/>
      <c r="L333" s="13"/>
    </row>
    <row r="334" spans="2:12" ht="24" hidden="1">
      <c r="B334" s="15" t="s">
        <v>105</v>
      </c>
      <c r="C334" s="5" t="s">
        <v>52</v>
      </c>
      <c r="D334" s="6" t="s">
        <v>59</v>
      </c>
      <c r="E334" s="6" t="s">
        <v>78</v>
      </c>
      <c r="F334" s="5">
        <v>200</v>
      </c>
      <c r="G334" s="7"/>
      <c r="H334" s="7"/>
      <c r="I334" s="7"/>
      <c r="J334" s="13"/>
      <c r="K334" s="13"/>
      <c r="L334" s="13"/>
    </row>
    <row r="335" spans="2:12" ht="24" hidden="1">
      <c r="B335" s="15" t="s">
        <v>168</v>
      </c>
      <c r="C335" s="5" t="s">
        <v>52</v>
      </c>
      <c r="D335" s="6" t="s">
        <v>59</v>
      </c>
      <c r="E335" s="6" t="s">
        <v>96</v>
      </c>
      <c r="F335" s="5"/>
      <c r="G335" s="7">
        <f>G336+G341</f>
        <v>0</v>
      </c>
      <c r="H335" s="7">
        <f>H336+H341</f>
        <v>0</v>
      </c>
      <c r="I335" s="7">
        <f>I336+I341</f>
        <v>0</v>
      </c>
      <c r="J335" s="13"/>
      <c r="K335" s="13"/>
      <c r="L335" s="13"/>
    </row>
    <row r="336" spans="2:12" ht="24" hidden="1">
      <c r="B336" s="15" t="s">
        <v>188</v>
      </c>
      <c r="C336" s="5" t="s">
        <v>52</v>
      </c>
      <c r="D336" s="6" t="s">
        <v>59</v>
      </c>
      <c r="E336" s="6" t="s">
        <v>186</v>
      </c>
      <c r="F336" s="5"/>
      <c r="G336" s="7">
        <f>G337+G339</f>
        <v>0</v>
      </c>
      <c r="H336" s="7">
        <f>H337+H339</f>
        <v>0</v>
      </c>
      <c r="I336" s="7">
        <f>I337+I339</f>
        <v>0</v>
      </c>
      <c r="J336" s="13"/>
      <c r="K336" s="13"/>
      <c r="L336" s="13"/>
    </row>
    <row r="337" spans="2:12" ht="24" hidden="1">
      <c r="B337" s="15" t="s">
        <v>187</v>
      </c>
      <c r="C337" s="5" t="s">
        <v>52</v>
      </c>
      <c r="D337" s="6" t="s">
        <v>59</v>
      </c>
      <c r="E337" s="6" t="s">
        <v>185</v>
      </c>
      <c r="F337" s="5"/>
      <c r="G337" s="7">
        <f>G338</f>
        <v>0</v>
      </c>
      <c r="H337" s="7">
        <f>H338</f>
        <v>0</v>
      </c>
      <c r="I337" s="7">
        <f>I338</f>
        <v>0</v>
      </c>
      <c r="J337" s="13"/>
      <c r="K337" s="13"/>
      <c r="L337" s="13"/>
    </row>
    <row r="338" spans="2:12" ht="24" hidden="1">
      <c r="B338" s="15" t="s">
        <v>105</v>
      </c>
      <c r="C338" s="5" t="s">
        <v>52</v>
      </c>
      <c r="D338" s="6" t="s">
        <v>59</v>
      </c>
      <c r="E338" s="6" t="s">
        <v>185</v>
      </c>
      <c r="F338" s="5">
        <v>200</v>
      </c>
      <c r="G338" s="7"/>
      <c r="H338" s="7"/>
      <c r="I338" s="7"/>
      <c r="J338" s="13"/>
      <c r="K338" s="13"/>
      <c r="L338" s="13"/>
    </row>
    <row r="339" spans="2:12" ht="24" hidden="1">
      <c r="B339" s="15" t="s">
        <v>199</v>
      </c>
      <c r="C339" s="5" t="s">
        <v>52</v>
      </c>
      <c r="D339" s="6" t="s">
        <v>59</v>
      </c>
      <c r="E339" s="6" t="s">
        <v>198</v>
      </c>
      <c r="F339" s="5"/>
      <c r="G339" s="7">
        <f>G340</f>
        <v>0</v>
      </c>
      <c r="H339" s="7">
        <f>H340</f>
        <v>0</v>
      </c>
      <c r="I339" s="7">
        <f>I340</f>
        <v>0</v>
      </c>
      <c r="J339" s="13"/>
      <c r="K339" s="13"/>
      <c r="L339" s="13"/>
    </row>
    <row r="340" spans="2:12" ht="24" hidden="1">
      <c r="B340" s="15" t="s">
        <v>105</v>
      </c>
      <c r="C340" s="5" t="s">
        <v>52</v>
      </c>
      <c r="D340" s="6" t="s">
        <v>59</v>
      </c>
      <c r="E340" s="6" t="s">
        <v>198</v>
      </c>
      <c r="F340" s="5" t="s">
        <v>192</v>
      </c>
      <c r="G340" s="7"/>
      <c r="H340" s="7"/>
      <c r="I340" s="7"/>
      <c r="J340" s="13"/>
      <c r="K340" s="13"/>
      <c r="L340" s="13"/>
    </row>
    <row r="341" spans="2:12" ht="24" hidden="1">
      <c r="B341" s="15" t="s">
        <v>208</v>
      </c>
      <c r="C341" s="5" t="s">
        <v>52</v>
      </c>
      <c r="D341" s="6" t="s">
        <v>59</v>
      </c>
      <c r="E341" s="6" t="s">
        <v>206</v>
      </c>
      <c r="F341" s="5"/>
      <c r="G341" s="7">
        <f aca="true" t="shared" si="28" ref="G341:I342">G342</f>
        <v>0</v>
      </c>
      <c r="H341" s="7">
        <f t="shared" si="28"/>
        <v>0</v>
      </c>
      <c r="I341" s="7">
        <f t="shared" si="28"/>
        <v>0</v>
      </c>
      <c r="J341" s="13"/>
      <c r="K341" s="13"/>
      <c r="L341" s="13"/>
    </row>
    <row r="342" spans="2:12" ht="96" hidden="1">
      <c r="B342" s="16" t="s">
        <v>209</v>
      </c>
      <c r="C342" s="5" t="s">
        <v>52</v>
      </c>
      <c r="D342" s="6" t="s">
        <v>59</v>
      </c>
      <c r="E342" s="6" t="s">
        <v>205</v>
      </c>
      <c r="F342" s="5"/>
      <c r="G342" s="7">
        <f t="shared" si="28"/>
        <v>0</v>
      </c>
      <c r="H342" s="7">
        <f t="shared" si="28"/>
        <v>0</v>
      </c>
      <c r="I342" s="7">
        <f t="shared" si="28"/>
        <v>0</v>
      </c>
      <c r="J342" s="13"/>
      <c r="K342" s="13"/>
      <c r="L342" s="13"/>
    </row>
    <row r="343" spans="2:12" ht="24" hidden="1">
      <c r="B343" s="15" t="s">
        <v>105</v>
      </c>
      <c r="C343" s="5" t="s">
        <v>52</v>
      </c>
      <c r="D343" s="6" t="s">
        <v>59</v>
      </c>
      <c r="E343" s="6" t="s">
        <v>205</v>
      </c>
      <c r="F343" s="5" t="s">
        <v>192</v>
      </c>
      <c r="G343" s="7"/>
      <c r="H343" s="7"/>
      <c r="I343" s="7"/>
      <c r="J343" s="13"/>
      <c r="K343" s="13"/>
      <c r="L343" s="13"/>
    </row>
    <row r="344" spans="2:12" ht="12.75" hidden="1">
      <c r="B344" s="15" t="s">
        <v>169</v>
      </c>
      <c r="C344" s="5" t="s">
        <v>52</v>
      </c>
      <c r="D344" s="6" t="s">
        <v>59</v>
      </c>
      <c r="E344" s="6" t="s">
        <v>94</v>
      </c>
      <c r="F344" s="5"/>
      <c r="G344" s="7">
        <f aca="true" t="shared" si="29" ref="G344:I345">G345</f>
        <v>0</v>
      </c>
      <c r="H344" s="7">
        <f t="shared" si="29"/>
        <v>0</v>
      </c>
      <c r="I344" s="7">
        <f t="shared" si="29"/>
        <v>0</v>
      </c>
      <c r="J344" s="13"/>
      <c r="K344" s="13"/>
      <c r="L344" s="13"/>
    </row>
    <row r="345" spans="2:12" ht="12.75" hidden="1">
      <c r="B345" s="15" t="s">
        <v>219</v>
      </c>
      <c r="C345" s="5" t="s">
        <v>52</v>
      </c>
      <c r="D345" s="6" t="s">
        <v>59</v>
      </c>
      <c r="E345" s="6" t="s">
        <v>218</v>
      </c>
      <c r="F345" s="5"/>
      <c r="G345" s="7">
        <f t="shared" si="29"/>
        <v>0</v>
      </c>
      <c r="H345" s="7">
        <f t="shared" si="29"/>
        <v>0</v>
      </c>
      <c r="I345" s="7">
        <f t="shared" si="29"/>
        <v>0</v>
      </c>
      <c r="J345" s="13"/>
      <c r="K345" s="13"/>
      <c r="L345" s="13"/>
    </row>
    <row r="346" spans="2:12" ht="24" hidden="1">
      <c r="B346" s="15" t="s">
        <v>105</v>
      </c>
      <c r="C346" s="5" t="s">
        <v>52</v>
      </c>
      <c r="D346" s="6" t="s">
        <v>59</v>
      </c>
      <c r="E346" s="6" t="s">
        <v>218</v>
      </c>
      <c r="F346" s="5" t="s">
        <v>192</v>
      </c>
      <c r="G346" s="7"/>
      <c r="H346" s="7"/>
      <c r="I346" s="7"/>
      <c r="J346" s="13"/>
      <c r="K346" s="13"/>
      <c r="L346" s="13"/>
    </row>
    <row r="347" spans="2:12" ht="24">
      <c r="B347" s="15" t="s">
        <v>312</v>
      </c>
      <c r="C347" s="5" t="s">
        <v>52</v>
      </c>
      <c r="D347" s="6" t="s">
        <v>59</v>
      </c>
      <c r="E347" s="6" t="s">
        <v>256</v>
      </c>
      <c r="F347" s="5"/>
      <c r="G347" s="7">
        <f>G348</f>
        <v>900</v>
      </c>
      <c r="H347" s="7">
        <f>H348</f>
        <v>755685</v>
      </c>
      <c r="I347" s="7">
        <f>I348</f>
        <v>756585</v>
      </c>
      <c r="J347" s="13"/>
      <c r="K347" s="13"/>
      <c r="L347" s="13"/>
    </row>
    <row r="348" spans="2:12" ht="24">
      <c r="B348" s="15" t="s">
        <v>444</v>
      </c>
      <c r="C348" s="5" t="s">
        <v>52</v>
      </c>
      <c r="D348" s="6" t="s">
        <v>59</v>
      </c>
      <c r="E348" s="6" t="s">
        <v>395</v>
      </c>
      <c r="F348" s="5"/>
      <c r="G348" s="7">
        <f>G349+G354</f>
        <v>900</v>
      </c>
      <c r="H348" s="7">
        <f>H349+H354</f>
        <v>755685</v>
      </c>
      <c r="I348" s="7">
        <f>I349+I354</f>
        <v>756585</v>
      </c>
      <c r="J348" s="13"/>
      <c r="K348" s="13"/>
      <c r="L348" s="13"/>
    </row>
    <row r="349" spans="2:12" ht="24">
      <c r="B349" s="15" t="s">
        <v>445</v>
      </c>
      <c r="C349" s="5" t="s">
        <v>52</v>
      </c>
      <c r="D349" s="6" t="s">
        <v>59</v>
      </c>
      <c r="E349" s="6" t="s">
        <v>394</v>
      </c>
      <c r="F349" s="5"/>
      <c r="G349" s="7">
        <f>G350+G352</f>
        <v>0</v>
      </c>
      <c r="H349" s="7">
        <f>H350+H352</f>
        <v>650000</v>
      </c>
      <c r="I349" s="7">
        <f>I350+I352</f>
        <v>650000</v>
      </c>
      <c r="J349" s="13"/>
      <c r="K349" s="13"/>
      <c r="L349" s="13"/>
    </row>
    <row r="350" spans="2:12" ht="24">
      <c r="B350" s="15" t="s">
        <v>605</v>
      </c>
      <c r="C350" s="5" t="s">
        <v>52</v>
      </c>
      <c r="D350" s="6" t="s">
        <v>59</v>
      </c>
      <c r="E350" s="6" t="s">
        <v>606</v>
      </c>
      <c r="F350" s="5"/>
      <c r="G350" s="7">
        <f>G351</f>
        <v>0</v>
      </c>
      <c r="H350" s="7">
        <f>H351</f>
        <v>500000</v>
      </c>
      <c r="I350" s="7">
        <f>I351</f>
        <v>500000</v>
      </c>
      <c r="J350" s="13"/>
      <c r="K350" s="13"/>
      <c r="L350" s="13"/>
    </row>
    <row r="351" spans="2:12" ht="24">
      <c r="B351" s="15" t="s">
        <v>105</v>
      </c>
      <c r="C351" s="5" t="s">
        <v>52</v>
      </c>
      <c r="D351" s="6" t="s">
        <v>59</v>
      </c>
      <c r="E351" s="6" t="s">
        <v>606</v>
      </c>
      <c r="F351" s="5" t="s">
        <v>192</v>
      </c>
      <c r="G351" s="7">
        <v>0</v>
      </c>
      <c r="H351" s="7">
        <f>I351-G351</f>
        <v>500000</v>
      </c>
      <c r="I351" s="7">
        <v>500000</v>
      </c>
      <c r="J351" s="13"/>
      <c r="K351" s="13"/>
      <c r="L351" s="13"/>
    </row>
    <row r="352" spans="2:12" ht="24">
      <c r="B352" s="15" t="s">
        <v>713</v>
      </c>
      <c r="C352" s="5" t="s">
        <v>52</v>
      </c>
      <c r="D352" s="6" t="s">
        <v>59</v>
      </c>
      <c r="E352" s="6" t="s">
        <v>714</v>
      </c>
      <c r="F352" s="5"/>
      <c r="G352" s="7">
        <f>G353</f>
        <v>0</v>
      </c>
      <c r="H352" s="7">
        <f>H353</f>
        <v>150000</v>
      </c>
      <c r="I352" s="7">
        <f>I353</f>
        <v>150000</v>
      </c>
      <c r="J352" s="13"/>
      <c r="K352" s="13"/>
      <c r="L352" s="13"/>
    </row>
    <row r="353" spans="2:12" ht="24">
      <c r="B353" s="15" t="s">
        <v>105</v>
      </c>
      <c r="C353" s="5" t="s">
        <v>52</v>
      </c>
      <c r="D353" s="6" t="s">
        <v>59</v>
      </c>
      <c r="E353" s="6" t="s">
        <v>714</v>
      </c>
      <c r="F353" s="5" t="s">
        <v>192</v>
      </c>
      <c r="G353" s="7">
        <v>0</v>
      </c>
      <c r="H353" s="7">
        <f>I353-G353</f>
        <v>150000</v>
      </c>
      <c r="I353" s="7">
        <v>150000</v>
      </c>
      <c r="J353" s="13"/>
      <c r="K353" s="13"/>
      <c r="L353" s="13"/>
    </row>
    <row r="354" spans="2:12" ht="24">
      <c r="B354" s="15" t="s">
        <v>480</v>
      </c>
      <c r="C354" s="5" t="s">
        <v>52</v>
      </c>
      <c r="D354" s="6" t="s">
        <v>59</v>
      </c>
      <c r="E354" s="6" t="s">
        <v>476</v>
      </c>
      <c r="F354" s="5"/>
      <c r="G354" s="7">
        <f>G355+G357+G361</f>
        <v>900</v>
      </c>
      <c r="H354" s="7">
        <f>H355+H357+H361</f>
        <v>105685</v>
      </c>
      <c r="I354" s="7">
        <f>I355+I357+I361</f>
        <v>106585</v>
      </c>
      <c r="J354" s="13"/>
      <c r="K354" s="13"/>
      <c r="L354" s="13"/>
    </row>
    <row r="355" spans="2:12" ht="12.75" hidden="1">
      <c r="B355" s="15" t="s">
        <v>481</v>
      </c>
      <c r="C355" s="5" t="s">
        <v>52</v>
      </c>
      <c r="D355" s="6" t="s">
        <v>59</v>
      </c>
      <c r="E355" s="6" t="s">
        <v>477</v>
      </c>
      <c r="F355" s="5"/>
      <c r="G355" s="7">
        <f>G356</f>
        <v>0</v>
      </c>
      <c r="H355" s="7">
        <f>H356</f>
        <v>0</v>
      </c>
      <c r="I355" s="7">
        <f>I356</f>
        <v>0</v>
      </c>
      <c r="J355" s="13"/>
      <c r="K355" s="13"/>
      <c r="L355" s="13"/>
    </row>
    <row r="356" spans="2:12" ht="24" hidden="1">
      <c r="B356" s="15" t="s">
        <v>105</v>
      </c>
      <c r="C356" s="5" t="s">
        <v>52</v>
      </c>
      <c r="D356" s="6" t="s">
        <v>59</v>
      </c>
      <c r="E356" s="6" t="s">
        <v>477</v>
      </c>
      <c r="F356" s="5" t="s">
        <v>192</v>
      </c>
      <c r="G356" s="7">
        <v>0</v>
      </c>
      <c r="H356" s="7">
        <v>0</v>
      </c>
      <c r="I356" s="7">
        <v>0</v>
      </c>
      <c r="J356" s="13"/>
      <c r="K356" s="13"/>
      <c r="L356" s="13"/>
    </row>
    <row r="357" spans="2:12" ht="12.75">
      <c r="B357" s="15" t="s">
        <v>482</v>
      </c>
      <c r="C357" s="5" t="s">
        <v>52</v>
      </c>
      <c r="D357" s="6" t="s">
        <v>59</v>
      </c>
      <c r="E357" s="6" t="s">
        <v>478</v>
      </c>
      <c r="F357" s="5"/>
      <c r="G357" s="7">
        <f>G359+G358</f>
        <v>900</v>
      </c>
      <c r="H357" s="7">
        <f>H359+H358</f>
        <v>105685</v>
      </c>
      <c r="I357" s="7">
        <f>I359+I358</f>
        <v>106585</v>
      </c>
      <c r="J357" s="13"/>
      <c r="K357" s="13"/>
      <c r="L357" s="13"/>
    </row>
    <row r="358" spans="2:12" ht="12.75">
      <c r="B358" s="15" t="s">
        <v>482</v>
      </c>
      <c r="C358" s="5" t="s">
        <v>52</v>
      </c>
      <c r="D358" s="6" t="s">
        <v>59</v>
      </c>
      <c r="E358" s="6" t="s">
        <v>478</v>
      </c>
      <c r="F358" s="5" t="s">
        <v>192</v>
      </c>
      <c r="G358" s="7">
        <v>0</v>
      </c>
      <c r="H358" s="7">
        <f>I358-G358</f>
        <v>100000</v>
      </c>
      <c r="I358" s="7">
        <v>100000</v>
      </c>
      <c r="J358" s="13"/>
      <c r="K358" s="13"/>
      <c r="L358" s="13"/>
    </row>
    <row r="359" spans="2:12" ht="96">
      <c r="B359" s="16" t="s">
        <v>209</v>
      </c>
      <c r="C359" s="5" t="s">
        <v>52</v>
      </c>
      <c r="D359" s="6" t="s">
        <v>59</v>
      </c>
      <c r="E359" s="6" t="s">
        <v>479</v>
      </c>
      <c r="F359" s="5"/>
      <c r="G359" s="7">
        <f>G360</f>
        <v>900</v>
      </c>
      <c r="H359" s="7">
        <f>H360</f>
        <v>5685</v>
      </c>
      <c r="I359" s="7">
        <f>I360</f>
        <v>6585</v>
      </c>
      <c r="J359" s="13"/>
      <c r="K359" s="13"/>
      <c r="L359" s="13"/>
    </row>
    <row r="360" spans="2:12" ht="24">
      <c r="B360" s="15" t="s">
        <v>105</v>
      </c>
      <c r="C360" s="5" t="s">
        <v>52</v>
      </c>
      <c r="D360" s="6" t="s">
        <v>59</v>
      </c>
      <c r="E360" s="6" t="s">
        <v>479</v>
      </c>
      <c r="F360" s="5" t="s">
        <v>192</v>
      </c>
      <c r="G360" s="7">
        <v>900</v>
      </c>
      <c r="H360" s="7">
        <f>I360-G360</f>
        <v>5685</v>
      </c>
      <c r="I360" s="7">
        <v>6585</v>
      </c>
      <c r="J360" s="13"/>
      <c r="K360" s="13"/>
      <c r="L360" s="13"/>
    </row>
    <row r="361" spans="2:12" ht="24" hidden="1">
      <c r="B361" s="15" t="s">
        <v>675</v>
      </c>
      <c r="C361" s="5" t="s">
        <v>52</v>
      </c>
      <c r="D361" s="6" t="s">
        <v>59</v>
      </c>
      <c r="E361" s="6" t="s">
        <v>676</v>
      </c>
      <c r="F361" s="5"/>
      <c r="G361" s="7">
        <f>G362</f>
        <v>0</v>
      </c>
      <c r="H361" s="7">
        <f>H362</f>
        <v>0</v>
      </c>
      <c r="I361" s="7">
        <f>I362</f>
        <v>0</v>
      </c>
      <c r="J361" s="13"/>
      <c r="K361" s="13"/>
      <c r="L361" s="13"/>
    </row>
    <row r="362" spans="2:12" ht="24" hidden="1">
      <c r="B362" s="15" t="s">
        <v>105</v>
      </c>
      <c r="C362" s="5" t="s">
        <v>52</v>
      </c>
      <c r="D362" s="6" t="s">
        <v>59</v>
      </c>
      <c r="E362" s="6" t="s">
        <v>676</v>
      </c>
      <c r="F362" s="5" t="s">
        <v>192</v>
      </c>
      <c r="G362" s="7">
        <v>0</v>
      </c>
      <c r="H362" s="7">
        <f>I362-G362</f>
        <v>0</v>
      </c>
      <c r="I362" s="7">
        <v>0</v>
      </c>
      <c r="J362" s="13"/>
      <c r="K362" s="13"/>
      <c r="L362" s="13"/>
    </row>
    <row r="363" spans="2:12" ht="12.75">
      <c r="B363" s="15" t="s">
        <v>121</v>
      </c>
      <c r="C363" s="5" t="s">
        <v>52</v>
      </c>
      <c r="D363" s="6" t="s">
        <v>59</v>
      </c>
      <c r="E363" s="6" t="s">
        <v>113</v>
      </c>
      <c r="F363" s="5"/>
      <c r="G363" s="7">
        <f>G364</f>
        <v>62000</v>
      </c>
      <c r="H363" s="7">
        <f>H364</f>
        <v>11500</v>
      </c>
      <c r="I363" s="7">
        <f>I364</f>
        <v>73500</v>
      </c>
      <c r="J363" s="13"/>
      <c r="K363" s="13"/>
      <c r="L363" s="13"/>
    </row>
    <row r="364" spans="2:12" ht="24">
      <c r="B364" s="15" t="s">
        <v>171</v>
      </c>
      <c r="C364" s="5" t="s">
        <v>52</v>
      </c>
      <c r="D364" s="6" t="s">
        <v>59</v>
      </c>
      <c r="E364" s="6" t="s">
        <v>69</v>
      </c>
      <c r="F364" s="5"/>
      <c r="G364" s="7">
        <f>G365+G366</f>
        <v>62000</v>
      </c>
      <c r="H364" s="7">
        <f>H365+H366</f>
        <v>11500</v>
      </c>
      <c r="I364" s="7">
        <f>I365+I366</f>
        <v>73500</v>
      </c>
      <c r="J364" s="13"/>
      <c r="K364" s="13"/>
      <c r="L364" s="13"/>
    </row>
    <row r="365" spans="2:12" ht="36">
      <c r="B365" s="15" t="s">
        <v>104</v>
      </c>
      <c r="C365" s="5" t="s">
        <v>52</v>
      </c>
      <c r="D365" s="6" t="s">
        <v>59</v>
      </c>
      <c r="E365" s="6" t="s">
        <v>69</v>
      </c>
      <c r="F365" s="5" t="s">
        <v>90</v>
      </c>
      <c r="G365" s="7">
        <v>59320</v>
      </c>
      <c r="H365" s="7">
        <f>I365-G365</f>
        <v>11800</v>
      </c>
      <c r="I365" s="7">
        <f>54624+16496</f>
        <v>71120</v>
      </c>
      <c r="J365" s="13"/>
      <c r="K365" s="13"/>
      <c r="L365" s="13"/>
    </row>
    <row r="366" spans="2:12" ht="24">
      <c r="B366" s="15" t="s">
        <v>105</v>
      </c>
      <c r="C366" s="5" t="s">
        <v>52</v>
      </c>
      <c r="D366" s="6" t="s">
        <v>59</v>
      </c>
      <c r="E366" s="6" t="s">
        <v>69</v>
      </c>
      <c r="F366" s="5" t="s">
        <v>192</v>
      </c>
      <c r="G366" s="7">
        <v>2680</v>
      </c>
      <c r="H366" s="7">
        <f>I366-G366</f>
        <v>-300</v>
      </c>
      <c r="I366" s="7">
        <v>2380</v>
      </c>
      <c r="J366" s="13"/>
      <c r="K366" s="13"/>
      <c r="L366" s="13"/>
    </row>
    <row r="367" spans="2:12" ht="12.75">
      <c r="B367" s="15" t="s">
        <v>179</v>
      </c>
      <c r="C367" s="5" t="s">
        <v>58</v>
      </c>
      <c r="D367" s="6"/>
      <c r="E367" s="6"/>
      <c r="F367" s="5"/>
      <c r="G367" s="7">
        <f>G368+G385+G419</f>
        <v>1683549</v>
      </c>
      <c r="H367" s="7">
        <f>H368+H385+H419</f>
        <v>7055906.41</v>
      </c>
      <c r="I367" s="7">
        <f>I368+I385+I419</f>
        <v>8739455.41</v>
      </c>
      <c r="J367" s="13"/>
      <c r="K367" s="13"/>
      <c r="L367" s="13"/>
    </row>
    <row r="368" spans="2:12" ht="24">
      <c r="B368" s="15" t="s">
        <v>607</v>
      </c>
      <c r="C368" s="5" t="s">
        <v>58</v>
      </c>
      <c r="D368" s="5" t="s">
        <v>49</v>
      </c>
      <c r="E368" s="6"/>
      <c r="F368" s="5"/>
      <c r="G368" s="7">
        <f>G369+G375</f>
        <v>0</v>
      </c>
      <c r="H368" s="7">
        <f>H369+H375</f>
        <v>1000500</v>
      </c>
      <c r="I368" s="7">
        <f>I369+I375</f>
        <v>1000500</v>
      </c>
      <c r="J368" s="13"/>
      <c r="K368" s="13"/>
      <c r="L368" s="13"/>
    </row>
    <row r="369" spans="2:12" ht="36" hidden="1">
      <c r="B369" s="15" t="s">
        <v>327</v>
      </c>
      <c r="C369" s="5" t="s">
        <v>58</v>
      </c>
      <c r="D369" s="5" t="s">
        <v>49</v>
      </c>
      <c r="E369" s="6" t="s">
        <v>255</v>
      </c>
      <c r="F369" s="5"/>
      <c r="G369" s="7">
        <f aca="true" t="shared" si="30" ref="G369:I371">G370</f>
        <v>0</v>
      </c>
      <c r="H369" s="7">
        <f t="shared" si="30"/>
        <v>0</v>
      </c>
      <c r="I369" s="7">
        <f t="shared" si="30"/>
        <v>0</v>
      </c>
      <c r="J369" s="13"/>
      <c r="K369" s="13"/>
      <c r="L369" s="13"/>
    </row>
    <row r="370" spans="2:12" ht="12.75" hidden="1">
      <c r="B370" s="15" t="s">
        <v>341</v>
      </c>
      <c r="C370" s="5" t="s">
        <v>58</v>
      </c>
      <c r="D370" s="5" t="s">
        <v>49</v>
      </c>
      <c r="E370" s="6" t="s">
        <v>257</v>
      </c>
      <c r="F370" s="5"/>
      <c r="G370" s="7">
        <f t="shared" si="30"/>
        <v>0</v>
      </c>
      <c r="H370" s="7">
        <f t="shared" si="30"/>
        <v>0</v>
      </c>
      <c r="I370" s="7">
        <f t="shared" si="30"/>
        <v>0</v>
      </c>
      <c r="J370" s="13"/>
      <c r="K370" s="13"/>
      <c r="L370" s="13"/>
    </row>
    <row r="371" spans="2:12" ht="24" hidden="1">
      <c r="B371" s="15" t="s">
        <v>608</v>
      </c>
      <c r="C371" s="5" t="s">
        <v>58</v>
      </c>
      <c r="D371" s="5" t="s">
        <v>49</v>
      </c>
      <c r="E371" s="6" t="s">
        <v>609</v>
      </c>
      <c r="F371" s="5"/>
      <c r="G371" s="7">
        <f t="shared" si="30"/>
        <v>0</v>
      </c>
      <c r="H371" s="7">
        <f t="shared" si="30"/>
        <v>0</v>
      </c>
      <c r="I371" s="7">
        <f t="shared" si="30"/>
        <v>0</v>
      </c>
      <c r="J371" s="13"/>
      <c r="K371" s="13"/>
      <c r="L371" s="13"/>
    </row>
    <row r="372" spans="2:12" ht="24" hidden="1">
      <c r="B372" s="15" t="s">
        <v>610</v>
      </c>
      <c r="C372" s="5" t="s">
        <v>58</v>
      </c>
      <c r="D372" s="5" t="s">
        <v>49</v>
      </c>
      <c r="E372" s="6" t="s">
        <v>611</v>
      </c>
      <c r="F372" s="5"/>
      <c r="G372" s="7">
        <f>G373+G374</f>
        <v>0</v>
      </c>
      <c r="H372" s="7">
        <f>H373+H374</f>
        <v>0</v>
      </c>
      <c r="I372" s="7">
        <f>I373+I374</f>
        <v>0</v>
      </c>
      <c r="J372" s="13"/>
      <c r="K372" s="13"/>
      <c r="L372" s="13"/>
    </row>
    <row r="373" spans="2:12" ht="24" hidden="1">
      <c r="B373" s="15" t="s">
        <v>105</v>
      </c>
      <c r="C373" s="5" t="s">
        <v>58</v>
      </c>
      <c r="D373" s="5" t="s">
        <v>49</v>
      </c>
      <c r="E373" s="6" t="s">
        <v>611</v>
      </c>
      <c r="F373" s="5" t="s">
        <v>192</v>
      </c>
      <c r="G373" s="7">
        <v>0</v>
      </c>
      <c r="H373" s="7">
        <f>I373-G373</f>
        <v>0</v>
      </c>
      <c r="I373" s="7">
        <v>0</v>
      </c>
      <c r="J373" s="13"/>
      <c r="K373" s="13"/>
      <c r="L373" s="13"/>
    </row>
    <row r="374" spans="2:12" ht="12.75" hidden="1">
      <c r="B374" s="15" t="s">
        <v>108</v>
      </c>
      <c r="C374" s="5" t="s">
        <v>58</v>
      </c>
      <c r="D374" s="5" t="s">
        <v>49</v>
      </c>
      <c r="E374" s="6" t="s">
        <v>611</v>
      </c>
      <c r="F374" s="5" t="s">
        <v>189</v>
      </c>
      <c r="G374" s="7">
        <v>0</v>
      </c>
      <c r="H374" s="7">
        <f>I374-G374</f>
        <v>0</v>
      </c>
      <c r="I374" s="7">
        <v>0</v>
      </c>
      <c r="J374" s="13"/>
      <c r="K374" s="13"/>
      <c r="L374" s="13"/>
    </row>
    <row r="375" spans="2:12" ht="24">
      <c r="B375" s="15" t="s">
        <v>484</v>
      </c>
      <c r="C375" s="5" t="s">
        <v>58</v>
      </c>
      <c r="D375" s="5" t="s">
        <v>49</v>
      </c>
      <c r="E375" s="6" t="s">
        <v>256</v>
      </c>
      <c r="F375" s="5"/>
      <c r="G375" s="7">
        <f aca="true" t="shared" si="31" ref="G375:I377">G376</f>
        <v>0</v>
      </c>
      <c r="H375" s="7">
        <f t="shared" si="31"/>
        <v>1000500</v>
      </c>
      <c r="I375" s="7">
        <f t="shared" si="31"/>
        <v>1000500</v>
      </c>
      <c r="J375" s="13"/>
      <c r="K375" s="13"/>
      <c r="L375" s="13"/>
    </row>
    <row r="376" spans="2:12" ht="12.75">
      <c r="B376" s="15" t="s">
        <v>474</v>
      </c>
      <c r="C376" s="5" t="s">
        <v>58</v>
      </c>
      <c r="D376" s="5" t="s">
        <v>49</v>
      </c>
      <c r="E376" s="6" t="s">
        <v>472</v>
      </c>
      <c r="F376" s="5"/>
      <c r="G376" s="7">
        <f t="shared" si="31"/>
        <v>0</v>
      </c>
      <c r="H376" s="7">
        <f t="shared" si="31"/>
        <v>1000500</v>
      </c>
      <c r="I376" s="7">
        <f t="shared" si="31"/>
        <v>1000500</v>
      </c>
      <c r="J376" s="13"/>
      <c r="K376" s="13"/>
      <c r="L376" s="13"/>
    </row>
    <row r="377" spans="2:12" ht="24">
      <c r="B377" s="15" t="s">
        <v>572</v>
      </c>
      <c r="C377" s="5" t="s">
        <v>58</v>
      </c>
      <c r="D377" s="5" t="s">
        <v>49</v>
      </c>
      <c r="E377" s="6" t="s">
        <v>473</v>
      </c>
      <c r="F377" s="5"/>
      <c r="G377" s="7">
        <f t="shared" si="31"/>
        <v>0</v>
      </c>
      <c r="H377" s="7">
        <f t="shared" si="31"/>
        <v>1000500</v>
      </c>
      <c r="I377" s="7">
        <f t="shared" si="31"/>
        <v>1000500</v>
      </c>
      <c r="J377" s="13"/>
      <c r="K377" s="13"/>
      <c r="L377" s="13"/>
    </row>
    <row r="378" spans="2:12" ht="24">
      <c r="B378" s="15" t="s">
        <v>572</v>
      </c>
      <c r="C378" s="5" t="s">
        <v>58</v>
      </c>
      <c r="D378" s="5" t="s">
        <v>49</v>
      </c>
      <c r="E378" s="6" t="s">
        <v>473</v>
      </c>
      <c r="F378" s="5"/>
      <c r="G378" s="7">
        <f>G379+G383+G381</f>
        <v>0</v>
      </c>
      <c r="H378" s="7">
        <f>H379+H383+H381</f>
        <v>1000500</v>
      </c>
      <c r="I378" s="7">
        <f>I379+I383+I381</f>
        <v>1000500</v>
      </c>
      <c r="J378" s="13"/>
      <c r="K378" s="13"/>
      <c r="L378" s="13"/>
    </row>
    <row r="379" spans="2:12" ht="12.75">
      <c r="B379" s="15" t="s">
        <v>677</v>
      </c>
      <c r="C379" s="5" t="s">
        <v>58</v>
      </c>
      <c r="D379" s="5" t="s">
        <v>49</v>
      </c>
      <c r="E379" s="6" t="s">
        <v>680</v>
      </c>
      <c r="F379" s="5"/>
      <c r="G379" s="7">
        <f>G380</f>
        <v>0</v>
      </c>
      <c r="H379" s="7">
        <f>H380</f>
        <v>500</v>
      </c>
      <c r="I379" s="7">
        <f>I380</f>
        <v>500</v>
      </c>
      <c r="J379" s="13"/>
      <c r="K379" s="13"/>
      <c r="L379" s="13"/>
    </row>
    <row r="380" spans="2:12" ht="24">
      <c r="B380" s="15" t="s">
        <v>678</v>
      </c>
      <c r="C380" s="5" t="s">
        <v>58</v>
      </c>
      <c r="D380" s="5" t="s">
        <v>49</v>
      </c>
      <c r="E380" s="6" t="s">
        <v>680</v>
      </c>
      <c r="F380" s="5" t="s">
        <v>200</v>
      </c>
      <c r="G380" s="7">
        <v>0</v>
      </c>
      <c r="H380" s="7">
        <f>I380-G380</f>
        <v>500</v>
      </c>
      <c r="I380" s="7">
        <v>500</v>
      </c>
      <c r="J380" s="13"/>
      <c r="K380" s="13"/>
      <c r="L380" s="13"/>
    </row>
    <row r="381" spans="2:12" ht="12.75" hidden="1">
      <c r="B381" s="15" t="s">
        <v>220</v>
      </c>
      <c r="C381" s="5" t="s">
        <v>58</v>
      </c>
      <c r="D381" s="5" t="s">
        <v>49</v>
      </c>
      <c r="E381" s="6" t="s">
        <v>719</v>
      </c>
      <c r="F381" s="5"/>
      <c r="G381" s="7">
        <f>G382</f>
        <v>0</v>
      </c>
      <c r="H381" s="7">
        <f>H382</f>
        <v>0</v>
      </c>
      <c r="I381" s="7">
        <f>I382</f>
        <v>0</v>
      </c>
      <c r="J381" s="13"/>
      <c r="K381" s="13"/>
      <c r="L381" s="13"/>
    </row>
    <row r="382" spans="2:12" ht="24" hidden="1">
      <c r="B382" s="15" t="s">
        <v>105</v>
      </c>
      <c r="C382" s="5" t="s">
        <v>58</v>
      </c>
      <c r="D382" s="5" t="s">
        <v>49</v>
      </c>
      <c r="E382" s="6" t="s">
        <v>719</v>
      </c>
      <c r="F382" s="5" t="s">
        <v>192</v>
      </c>
      <c r="G382" s="7">
        <v>0</v>
      </c>
      <c r="H382" s="7">
        <f>I382-G382</f>
        <v>0</v>
      </c>
      <c r="I382" s="7">
        <v>0</v>
      </c>
      <c r="J382" s="13"/>
      <c r="K382" s="13"/>
      <c r="L382" s="13"/>
    </row>
    <row r="383" spans="2:12" ht="24">
      <c r="B383" s="15" t="s">
        <v>679</v>
      </c>
      <c r="C383" s="5" t="s">
        <v>58</v>
      </c>
      <c r="D383" s="5" t="s">
        <v>49</v>
      </c>
      <c r="E383" s="6" t="s">
        <v>681</v>
      </c>
      <c r="F383" s="5"/>
      <c r="G383" s="7">
        <f>G384</f>
        <v>0</v>
      </c>
      <c r="H383" s="7">
        <f>H384</f>
        <v>1000000</v>
      </c>
      <c r="I383" s="7">
        <f>I384</f>
        <v>1000000</v>
      </c>
      <c r="J383" s="13"/>
      <c r="K383" s="13"/>
      <c r="L383" s="13"/>
    </row>
    <row r="384" spans="2:12" ht="24">
      <c r="B384" s="15" t="s">
        <v>678</v>
      </c>
      <c r="C384" s="5" t="s">
        <v>58</v>
      </c>
      <c r="D384" s="5" t="s">
        <v>49</v>
      </c>
      <c r="E384" s="6" t="s">
        <v>681</v>
      </c>
      <c r="F384" s="5" t="s">
        <v>200</v>
      </c>
      <c r="G384" s="7">
        <v>0</v>
      </c>
      <c r="H384" s="7">
        <f>I384-G384</f>
        <v>1000000</v>
      </c>
      <c r="I384" s="7">
        <f>20000+980000</f>
        <v>1000000</v>
      </c>
      <c r="J384" s="13"/>
      <c r="K384" s="13"/>
      <c r="L384" s="13"/>
    </row>
    <row r="385" spans="2:12" ht="12.75">
      <c r="B385" s="15" t="s">
        <v>32</v>
      </c>
      <c r="C385" s="5" t="s">
        <v>58</v>
      </c>
      <c r="D385" s="6" t="s">
        <v>50</v>
      </c>
      <c r="E385" s="6"/>
      <c r="F385" s="5"/>
      <c r="G385" s="7">
        <f>G386+G414</f>
        <v>1683549</v>
      </c>
      <c r="H385" s="7">
        <f>H386+H414</f>
        <v>5504396.41</v>
      </c>
      <c r="I385" s="7">
        <f>I386+I414</f>
        <v>7187945.41</v>
      </c>
      <c r="J385" s="13"/>
      <c r="K385" s="13"/>
      <c r="L385" s="13"/>
    </row>
    <row r="386" spans="2:12" ht="36">
      <c r="B386" s="15" t="s">
        <v>327</v>
      </c>
      <c r="C386" s="5" t="s">
        <v>58</v>
      </c>
      <c r="D386" s="6" t="s">
        <v>50</v>
      </c>
      <c r="E386" s="6" t="s">
        <v>255</v>
      </c>
      <c r="F386" s="5"/>
      <c r="G386" s="7">
        <f>G387+G406+G410</f>
        <v>1683549</v>
      </c>
      <c r="H386" s="7">
        <f>H387+H406+H410</f>
        <v>4954396.41</v>
      </c>
      <c r="I386" s="7">
        <f>I387+I406+I410</f>
        <v>6637945.41</v>
      </c>
      <c r="J386" s="13"/>
      <c r="K386" s="13"/>
      <c r="L386" s="13"/>
    </row>
    <row r="387" spans="2:12" ht="12.75">
      <c r="B387" s="15" t="s">
        <v>328</v>
      </c>
      <c r="C387" s="5" t="s">
        <v>58</v>
      </c>
      <c r="D387" s="6" t="s">
        <v>50</v>
      </c>
      <c r="E387" s="6" t="s">
        <v>247</v>
      </c>
      <c r="F387" s="5"/>
      <c r="G387" s="7">
        <f>G388+G393+G403</f>
        <v>41100</v>
      </c>
      <c r="H387" s="7">
        <f>H388+H393+H403</f>
        <v>3965825</v>
      </c>
      <c r="I387" s="7">
        <f>I388+I393+I403</f>
        <v>4006925</v>
      </c>
      <c r="J387" s="13"/>
      <c r="K387" s="13"/>
      <c r="L387" s="13"/>
    </row>
    <row r="388" spans="2:12" ht="24">
      <c r="B388" s="15" t="s">
        <v>329</v>
      </c>
      <c r="C388" s="5" t="s">
        <v>58</v>
      </c>
      <c r="D388" s="6" t="s">
        <v>50</v>
      </c>
      <c r="E388" s="6" t="s">
        <v>102</v>
      </c>
      <c r="F388" s="5"/>
      <c r="G388" s="7">
        <f>G391+G389</f>
        <v>41100</v>
      </c>
      <c r="H388" s="7">
        <f>H391+H389</f>
        <v>2971300</v>
      </c>
      <c r="I388" s="7">
        <f>I391+I389</f>
        <v>3012400</v>
      </c>
      <c r="J388" s="13"/>
      <c r="K388" s="13"/>
      <c r="L388" s="13"/>
    </row>
    <row r="389" spans="2:12" ht="24">
      <c r="B389" s="15" t="s">
        <v>682</v>
      </c>
      <c r="C389" s="5" t="s">
        <v>58</v>
      </c>
      <c r="D389" s="6" t="s">
        <v>50</v>
      </c>
      <c r="E389" s="6" t="s">
        <v>683</v>
      </c>
      <c r="F389" s="5"/>
      <c r="G389" s="7">
        <f>G390</f>
        <v>0</v>
      </c>
      <c r="H389" s="7">
        <f>H390</f>
        <v>3000000</v>
      </c>
      <c r="I389" s="7">
        <f>I390</f>
        <v>3000000</v>
      </c>
      <c r="J389" s="13"/>
      <c r="K389" s="13"/>
      <c r="L389" s="13"/>
    </row>
    <row r="390" spans="2:12" ht="12.75">
      <c r="B390" s="15" t="s">
        <v>108</v>
      </c>
      <c r="C390" s="5" t="s">
        <v>58</v>
      </c>
      <c r="D390" s="6" t="s">
        <v>50</v>
      </c>
      <c r="E390" s="6" t="s">
        <v>683</v>
      </c>
      <c r="F390" s="5" t="s">
        <v>189</v>
      </c>
      <c r="G390" s="7">
        <v>0</v>
      </c>
      <c r="H390" s="7">
        <f>I390-G390</f>
        <v>3000000</v>
      </c>
      <c r="I390" s="7">
        <v>3000000</v>
      </c>
      <c r="J390" s="13"/>
      <c r="K390" s="13"/>
      <c r="L390" s="13"/>
    </row>
    <row r="391" spans="2:12" ht="36">
      <c r="B391" s="15" t="s">
        <v>167</v>
      </c>
      <c r="C391" s="5" t="s">
        <v>58</v>
      </c>
      <c r="D391" s="6" t="s">
        <v>50</v>
      </c>
      <c r="E391" s="6" t="s">
        <v>248</v>
      </c>
      <c r="F391" s="5"/>
      <c r="G391" s="7">
        <f>G392</f>
        <v>41100</v>
      </c>
      <c r="H391" s="7">
        <f>H392</f>
        <v>-28700</v>
      </c>
      <c r="I391" s="7">
        <f>I392</f>
        <v>12400</v>
      </c>
      <c r="J391" s="13"/>
      <c r="K391" s="13"/>
      <c r="L391" s="13"/>
    </row>
    <row r="392" spans="2:12" ht="12.75">
      <c r="B392" s="15" t="s">
        <v>108</v>
      </c>
      <c r="C392" s="5" t="s">
        <v>58</v>
      </c>
      <c r="D392" s="6" t="s">
        <v>50</v>
      </c>
      <c r="E392" s="6" t="s">
        <v>248</v>
      </c>
      <c r="F392" s="5" t="s">
        <v>189</v>
      </c>
      <c r="G392" s="7">
        <v>41100</v>
      </c>
      <c r="H392" s="7">
        <f>I392-G392</f>
        <v>-28700</v>
      </c>
      <c r="I392" s="7">
        <v>12400</v>
      </c>
      <c r="J392" s="13"/>
      <c r="K392" s="13"/>
      <c r="L392" s="13"/>
    </row>
    <row r="393" spans="2:12" ht="12.75">
      <c r="B393" s="15" t="s">
        <v>483</v>
      </c>
      <c r="C393" s="5" t="s">
        <v>58</v>
      </c>
      <c r="D393" s="6" t="s">
        <v>50</v>
      </c>
      <c r="E393" s="6" t="s">
        <v>101</v>
      </c>
      <c r="F393" s="5"/>
      <c r="G393" s="7">
        <f>G401+G394+G399+G396</f>
        <v>0</v>
      </c>
      <c r="H393" s="7">
        <f>H401+H394+H399+H396</f>
        <v>994525</v>
      </c>
      <c r="I393" s="7">
        <f>I401+I394+I399+I396</f>
        <v>994525</v>
      </c>
      <c r="J393" s="13"/>
      <c r="K393" s="13"/>
      <c r="L393" s="13"/>
    </row>
    <row r="394" spans="2:12" ht="12.75">
      <c r="B394" s="15" t="s">
        <v>612</v>
      </c>
      <c r="C394" s="5" t="s">
        <v>58</v>
      </c>
      <c r="D394" s="6" t="s">
        <v>50</v>
      </c>
      <c r="E394" s="6" t="s">
        <v>87</v>
      </c>
      <c r="F394" s="5"/>
      <c r="G394" s="7">
        <f>G395</f>
        <v>0</v>
      </c>
      <c r="H394" s="7">
        <f>H395</f>
        <v>394525</v>
      </c>
      <c r="I394" s="7">
        <f>I395</f>
        <v>394525</v>
      </c>
      <c r="J394" s="13"/>
      <c r="K394" s="13"/>
      <c r="L394" s="13"/>
    </row>
    <row r="395" spans="2:12" ht="24">
      <c r="B395" s="15" t="s">
        <v>105</v>
      </c>
      <c r="C395" s="5" t="s">
        <v>58</v>
      </c>
      <c r="D395" s="6" t="s">
        <v>50</v>
      </c>
      <c r="E395" s="6" t="s">
        <v>87</v>
      </c>
      <c r="F395" s="5" t="s">
        <v>192</v>
      </c>
      <c r="G395" s="7">
        <v>0</v>
      </c>
      <c r="H395" s="7">
        <f>I395-G395</f>
        <v>394525</v>
      </c>
      <c r="I395" s="7">
        <v>394525</v>
      </c>
      <c r="J395" s="13"/>
      <c r="K395" s="13"/>
      <c r="L395" s="13"/>
    </row>
    <row r="396" spans="2:12" ht="12.75">
      <c r="B396" s="15" t="s">
        <v>684</v>
      </c>
      <c r="C396" s="5" t="s">
        <v>58</v>
      </c>
      <c r="D396" s="6" t="s">
        <v>50</v>
      </c>
      <c r="E396" s="6" t="s">
        <v>685</v>
      </c>
      <c r="F396" s="5"/>
      <c r="G396" s="7">
        <f>G397+G398</f>
        <v>0</v>
      </c>
      <c r="H396" s="7">
        <f>H397+H398</f>
        <v>600000</v>
      </c>
      <c r="I396" s="7">
        <f>I397+I398</f>
        <v>600000</v>
      </c>
      <c r="J396" s="13"/>
      <c r="K396" s="13"/>
      <c r="L396" s="13"/>
    </row>
    <row r="397" spans="2:12" ht="24" hidden="1">
      <c r="B397" s="15" t="s">
        <v>105</v>
      </c>
      <c r="C397" s="5" t="s">
        <v>58</v>
      </c>
      <c r="D397" s="6" t="s">
        <v>50</v>
      </c>
      <c r="E397" s="6" t="s">
        <v>685</v>
      </c>
      <c r="F397" s="5" t="s">
        <v>192</v>
      </c>
      <c r="G397" s="7">
        <v>0</v>
      </c>
      <c r="H397" s="7">
        <f>I397-G397</f>
        <v>0</v>
      </c>
      <c r="I397" s="7">
        <v>0</v>
      </c>
      <c r="J397" s="13"/>
      <c r="K397" s="13"/>
      <c r="L397" s="13"/>
    </row>
    <row r="398" spans="2:12" ht="12.75">
      <c r="B398" s="15" t="s">
        <v>108</v>
      </c>
      <c r="C398" s="5" t="s">
        <v>58</v>
      </c>
      <c r="D398" s="6" t="s">
        <v>50</v>
      </c>
      <c r="E398" s="6" t="s">
        <v>685</v>
      </c>
      <c r="F398" s="5" t="s">
        <v>189</v>
      </c>
      <c r="G398" s="7">
        <v>0</v>
      </c>
      <c r="H398" s="7">
        <f>I398-G398</f>
        <v>600000</v>
      </c>
      <c r="I398" s="7">
        <v>600000</v>
      </c>
      <c r="J398" s="13"/>
      <c r="K398" s="13"/>
      <c r="L398" s="13"/>
    </row>
    <row r="399" spans="2:12" ht="12.75">
      <c r="B399" s="15" t="s">
        <v>613</v>
      </c>
      <c r="C399" s="5" t="s">
        <v>58</v>
      </c>
      <c r="D399" s="6" t="s">
        <v>50</v>
      </c>
      <c r="E399" s="6" t="s">
        <v>614</v>
      </c>
      <c r="F399" s="5"/>
      <c r="G399" s="7">
        <f>G400</f>
        <v>0</v>
      </c>
      <c r="H399" s="7">
        <f>H400</f>
        <v>0</v>
      </c>
      <c r="I399" s="7">
        <f>I400</f>
        <v>0</v>
      </c>
      <c r="J399" s="13"/>
      <c r="K399" s="13"/>
      <c r="L399" s="13"/>
    </row>
    <row r="400" spans="2:12" ht="24" hidden="1">
      <c r="B400" s="15" t="s">
        <v>105</v>
      </c>
      <c r="C400" s="5" t="s">
        <v>58</v>
      </c>
      <c r="D400" s="6" t="s">
        <v>50</v>
      </c>
      <c r="E400" s="6" t="s">
        <v>614</v>
      </c>
      <c r="F400" s="5" t="s">
        <v>192</v>
      </c>
      <c r="G400" s="7">
        <v>0</v>
      </c>
      <c r="H400" s="7">
        <f>I400-G400</f>
        <v>0</v>
      </c>
      <c r="I400" s="7">
        <v>0</v>
      </c>
      <c r="J400" s="13"/>
      <c r="K400" s="13"/>
      <c r="L400" s="13"/>
    </row>
    <row r="401" spans="2:12" ht="36" hidden="1">
      <c r="B401" s="15" t="s">
        <v>514</v>
      </c>
      <c r="C401" s="5" t="s">
        <v>58</v>
      </c>
      <c r="D401" s="6" t="s">
        <v>50</v>
      </c>
      <c r="E401" s="6" t="s">
        <v>515</v>
      </c>
      <c r="F401" s="5"/>
      <c r="G401" s="7">
        <f>G402</f>
        <v>0</v>
      </c>
      <c r="H401" s="7">
        <f>H402</f>
        <v>0</v>
      </c>
      <c r="I401" s="7">
        <f>I402</f>
        <v>0</v>
      </c>
      <c r="J401" s="13"/>
      <c r="K401" s="13"/>
      <c r="L401" s="13"/>
    </row>
    <row r="402" spans="2:12" ht="24" hidden="1">
      <c r="B402" s="16" t="s">
        <v>111</v>
      </c>
      <c r="C402" s="5" t="s">
        <v>58</v>
      </c>
      <c r="D402" s="6" t="s">
        <v>50</v>
      </c>
      <c r="E402" s="6" t="s">
        <v>515</v>
      </c>
      <c r="F402" s="5" t="s">
        <v>200</v>
      </c>
      <c r="G402" s="7">
        <v>0</v>
      </c>
      <c r="H402" s="7">
        <f>H403</f>
        <v>0</v>
      </c>
      <c r="I402" s="7">
        <v>0</v>
      </c>
      <c r="J402" s="13"/>
      <c r="K402" s="13"/>
      <c r="L402" s="13"/>
    </row>
    <row r="403" spans="2:12" ht="24" hidden="1">
      <c r="B403" s="15" t="s">
        <v>686</v>
      </c>
      <c r="C403" s="5" t="s">
        <v>58</v>
      </c>
      <c r="D403" s="6" t="s">
        <v>50</v>
      </c>
      <c r="E403" s="6" t="s">
        <v>119</v>
      </c>
      <c r="F403" s="5"/>
      <c r="G403" s="7">
        <f aca="true" t="shared" si="32" ref="G403:I404">G404</f>
        <v>0</v>
      </c>
      <c r="H403" s="7">
        <f t="shared" si="32"/>
        <v>0</v>
      </c>
      <c r="I403" s="7">
        <f t="shared" si="32"/>
        <v>0</v>
      </c>
      <c r="J403" s="13"/>
      <c r="K403" s="13"/>
      <c r="L403" s="13"/>
    </row>
    <row r="404" spans="2:12" ht="12.75" hidden="1">
      <c r="B404" s="15" t="s">
        <v>687</v>
      </c>
      <c r="C404" s="5" t="s">
        <v>58</v>
      </c>
      <c r="D404" s="6" t="s">
        <v>50</v>
      </c>
      <c r="E404" s="6" t="s">
        <v>688</v>
      </c>
      <c r="F404" s="5"/>
      <c r="G404" s="7">
        <f t="shared" si="32"/>
        <v>0</v>
      </c>
      <c r="H404" s="7">
        <f t="shared" si="32"/>
        <v>0</v>
      </c>
      <c r="I404" s="7">
        <f t="shared" si="32"/>
        <v>0</v>
      </c>
      <c r="J404" s="13"/>
      <c r="K404" s="13"/>
      <c r="L404" s="13"/>
    </row>
    <row r="405" spans="2:12" ht="24" hidden="1">
      <c r="B405" s="15" t="s">
        <v>111</v>
      </c>
      <c r="C405" s="5" t="s">
        <v>58</v>
      </c>
      <c r="D405" s="6" t="s">
        <v>50</v>
      </c>
      <c r="E405" s="6" t="s">
        <v>688</v>
      </c>
      <c r="F405" s="5" t="s">
        <v>200</v>
      </c>
      <c r="G405" s="7">
        <v>0</v>
      </c>
      <c r="H405" s="7">
        <f>I405-G405</f>
        <v>0</v>
      </c>
      <c r="I405" s="7">
        <v>0</v>
      </c>
      <c r="J405" s="13"/>
      <c r="K405" s="13"/>
      <c r="L405" s="13"/>
    </row>
    <row r="406" spans="2:12" ht="24">
      <c r="B406" s="15" t="s">
        <v>442</v>
      </c>
      <c r="C406" s="5" t="s">
        <v>58</v>
      </c>
      <c r="D406" s="6" t="s">
        <v>50</v>
      </c>
      <c r="E406" s="6" t="s">
        <v>397</v>
      </c>
      <c r="F406" s="5"/>
      <c r="G406" s="7">
        <f aca="true" t="shared" si="33" ref="G406:I408">G407</f>
        <v>1642449</v>
      </c>
      <c r="H406" s="7">
        <f t="shared" si="33"/>
        <v>908571.4100000001</v>
      </c>
      <c r="I406" s="7">
        <f t="shared" si="33"/>
        <v>2551020.41</v>
      </c>
      <c r="J406" s="13"/>
      <c r="K406" s="13"/>
      <c r="L406" s="13"/>
    </row>
    <row r="407" spans="2:12" ht="24">
      <c r="B407" s="15" t="s">
        <v>443</v>
      </c>
      <c r="C407" s="5" t="s">
        <v>58</v>
      </c>
      <c r="D407" s="6" t="s">
        <v>50</v>
      </c>
      <c r="E407" s="6" t="s">
        <v>92</v>
      </c>
      <c r="F407" s="5"/>
      <c r="G407" s="7">
        <f t="shared" si="33"/>
        <v>1642449</v>
      </c>
      <c r="H407" s="7">
        <f t="shared" si="33"/>
        <v>908571.4100000001</v>
      </c>
      <c r="I407" s="7">
        <f t="shared" si="33"/>
        <v>2551020.41</v>
      </c>
      <c r="J407" s="13"/>
      <c r="K407" s="13"/>
      <c r="L407" s="13"/>
    </row>
    <row r="408" spans="2:12" ht="60">
      <c r="B408" s="16" t="s">
        <v>461</v>
      </c>
      <c r="C408" s="5" t="s">
        <v>58</v>
      </c>
      <c r="D408" s="6" t="s">
        <v>50</v>
      </c>
      <c r="E408" s="6" t="s">
        <v>396</v>
      </c>
      <c r="F408" s="5"/>
      <c r="G408" s="7">
        <f t="shared" si="33"/>
        <v>1642449</v>
      </c>
      <c r="H408" s="7">
        <f>H409</f>
        <v>908571.4100000001</v>
      </c>
      <c r="I408" s="7">
        <f t="shared" si="33"/>
        <v>2551020.41</v>
      </c>
      <c r="J408" s="13"/>
      <c r="K408" s="13"/>
      <c r="L408" s="13"/>
    </row>
    <row r="409" spans="2:12" ht="12.75">
      <c r="B409" s="15" t="s">
        <v>108</v>
      </c>
      <c r="C409" s="5" t="s">
        <v>58</v>
      </c>
      <c r="D409" s="6" t="s">
        <v>50</v>
      </c>
      <c r="E409" s="6" t="s">
        <v>396</v>
      </c>
      <c r="F409" s="5" t="s">
        <v>189</v>
      </c>
      <c r="G409" s="7">
        <v>1642449</v>
      </c>
      <c r="H409" s="7">
        <f>I409-G409</f>
        <v>908571.4100000001</v>
      </c>
      <c r="I409" s="7">
        <f>51020.41+2500000</f>
        <v>2551020.41</v>
      </c>
      <c r="J409" s="13"/>
      <c r="K409" s="13"/>
      <c r="L409" s="13"/>
    </row>
    <row r="410" spans="2:12" ht="24">
      <c r="B410" s="15" t="s">
        <v>324</v>
      </c>
      <c r="C410" s="5" t="s">
        <v>58</v>
      </c>
      <c r="D410" s="6" t="s">
        <v>50</v>
      </c>
      <c r="E410" s="6" t="s">
        <v>246</v>
      </c>
      <c r="F410" s="5"/>
      <c r="G410" s="7">
        <f aca="true" t="shared" si="34" ref="G410:I412">G411</f>
        <v>0</v>
      </c>
      <c r="H410" s="7">
        <f t="shared" si="34"/>
        <v>80000</v>
      </c>
      <c r="I410" s="7">
        <f t="shared" si="34"/>
        <v>80000</v>
      </c>
      <c r="J410" s="13"/>
      <c r="K410" s="13"/>
      <c r="L410" s="13"/>
    </row>
    <row r="411" spans="2:12" ht="24">
      <c r="B411" s="15" t="s">
        <v>715</v>
      </c>
      <c r="C411" s="5" t="s">
        <v>58</v>
      </c>
      <c r="D411" s="6" t="s">
        <v>50</v>
      </c>
      <c r="E411" s="6" t="s">
        <v>717</v>
      </c>
      <c r="F411" s="5"/>
      <c r="G411" s="7">
        <f t="shared" si="34"/>
        <v>0</v>
      </c>
      <c r="H411" s="7">
        <f t="shared" si="34"/>
        <v>80000</v>
      </c>
      <c r="I411" s="7">
        <f t="shared" si="34"/>
        <v>80000</v>
      </c>
      <c r="J411" s="13"/>
      <c r="K411" s="13"/>
      <c r="L411" s="13"/>
    </row>
    <row r="412" spans="2:12" ht="36">
      <c r="B412" s="15" t="s">
        <v>716</v>
      </c>
      <c r="C412" s="5" t="s">
        <v>58</v>
      </c>
      <c r="D412" s="6" t="s">
        <v>50</v>
      </c>
      <c r="E412" s="6" t="s">
        <v>718</v>
      </c>
      <c r="F412" s="5"/>
      <c r="G412" s="7">
        <f t="shared" si="34"/>
        <v>0</v>
      </c>
      <c r="H412" s="7">
        <f t="shared" si="34"/>
        <v>80000</v>
      </c>
      <c r="I412" s="7">
        <f t="shared" si="34"/>
        <v>80000</v>
      </c>
      <c r="J412" s="13"/>
      <c r="K412" s="13"/>
      <c r="L412" s="13"/>
    </row>
    <row r="413" spans="2:12" ht="24">
      <c r="B413" s="15" t="s">
        <v>105</v>
      </c>
      <c r="C413" s="5" t="s">
        <v>58</v>
      </c>
      <c r="D413" s="6" t="s">
        <v>50</v>
      </c>
      <c r="E413" s="6" t="s">
        <v>718</v>
      </c>
      <c r="F413" s="5" t="s">
        <v>192</v>
      </c>
      <c r="G413" s="7">
        <v>0</v>
      </c>
      <c r="H413" s="7">
        <f>I413-G413</f>
        <v>80000</v>
      </c>
      <c r="I413" s="7">
        <v>80000</v>
      </c>
      <c r="J413" s="13"/>
      <c r="K413" s="13"/>
      <c r="L413" s="13"/>
    </row>
    <row r="414" spans="2:12" ht="24">
      <c r="B414" s="15" t="s">
        <v>484</v>
      </c>
      <c r="C414" s="5" t="s">
        <v>58</v>
      </c>
      <c r="D414" s="6" t="s">
        <v>50</v>
      </c>
      <c r="E414" s="6" t="s">
        <v>256</v>
      </c>
      <c r="F414" s="5"/>
      <c r="G414" s="7">
        <f aca="true" t="shared" si="35" ref="G414:I417">G415</f>
        <v>0</v>
      </c>
      <c r="H414" s="7">
        <f t="shared" si="35"/>
        <v>550000</v>
      </c>
      <c r="I414" s="7">
        <f t="shared" si="35"/>
        <v>550000</v>
      </c>
      <c r="J414" s="13"/>
      <c r="K414" s="13"/>
      <c r="L414" s="13"/>
    </row>
    <row r="415" spans="2:12" ht="12.75">
      <c r="B415" s="15" t="s">
        <v>474</v>
      </c>
      <c r="C415" s="5" t="s">
        <v>58</v>
      </c>
      <c r="D415" s="6" t="s">
        <v>50</v>
      </c>
      <c r="E415" s="6" t="s">
        <v>472</v>
      </c>
      <c r="F415" s="5"/>
      <c r="G415" s="7">
        <f t="shared" si="35"/>
        <v>0</v>
      </c>
      <c r="H415" s="7">
        <f t="shared" si="35"/>
        <v>550000</v>
      </c>
      <c r="I415" s="7">
        <f t="shared" si="35"/>
        <v>550000</v>
      </c>
      <c r="J415" s="13"/>
      <c r="K415" s="13"/>
      <c r="L415" s="13"/>
    </row>
    <row r="416" spans="2:12" ht="36">
      <c r="B416" s="15" t="s">
        <v>689</v>
      </c>
      <c r="C416" s="5" t="s">
        <v>58</v>
      </c>
      <c r="D416" s="6" t="s">
        <v>50</v>
      </c>
      <c r="E416" s="6" t="s">
        <v>691</v>
      </c>
      <c r="F416" s="5"/>
      <c r="G416" s="7">
        <f t="shared" si="35"/>
        <v>0</v>
      </c>
      <c r="H416" s="7">
        <f t="shared" si="35"/>
        <v>550000</v>
      </c>
      <c r="I416" s="7">
        <f t="shared" si="35"/>
        <v>550000</v>
      </c>
      <c r="J416" s="13"/>
      <c r="K416" s="13"/>
      <c r="L416" s="13"/>
    </row>
    <row r="417" spans="2:12" ht="24">
      <c r="B417" s="15" t="s">
        <v>690</v>
      </c>
      <c r="C417" s="5" t="s">
        <v>58</v>
      </c>
      <c r="D417" s="6" t="s">
        <v>50</v>
      </c>
      <c r="E417" s="6" t="s">
        <v>692</v>
      </c>
      <c r="F417" s="5"/>
      <c r="G417" s="7">
        <f t="shared" si="35"/>
        <v>0</v>
      </c>
      <c r="H417" s="7">
        <f t="shared" si="35"/>
        <v>550000</v>
      </c>
      <c r="I417" s="7">
        <f t="shared" si="35"/>
        <v>550000</v>
      </c>
      <c r="J417" s="13"/>
      <c r="K417" s="13"/>
      <c r="L417" s="13"/>
    </row>
    <row r="418" spans="2:12" ht="24">
      <c r="B418" s="15" t="s">
        <v>105</v>
      </c>
      <c r="C418" s="5" t="s">
        <v>58</v>
      </c>
      <c r="D418" s="6" t="s">
        <v>50</v>
      </c>
      <c r="E418" s="6" t="s">
        <v>692</v>
      </c>
      <c r="F418" s="5" t="s">
        <v>192</v>
      </c>
      <c r="G418" s="7">
        <v>0</v>
      </c>
      <c r="H418" s="7">
        <f>I418-G418</f>
        <v>550000</v>
      </c>
      <c r="I418" s="7">
        <v>550000</v>
      </c>
      <c r="J418" s="13"/>
      <c r="K418" s="13"/>
      <c r="L418" s="13"/>
    </row>
    <row r="419" spans="2:12" ht="24">
      <c r="B419" s="15" t="s">
        <v>615</v>
      </c>
      <c r="C419" s="5" t="s">
        <v>58</v>
      </c>
      <c r="D419" s="5" t="s">
        <v>51</v>
      </c>
      <c r="E419" s="5"/>
      <c r="F419" s="5"/>
      <c r="G419" s="7">
        <f>G420+G429</f>
        <v>0</v>
      </c>
      <c r="H419" s="7">
        <f>H420+H429</f>
        <v>551010</v>
      </c>
      <c r="I419" s="7">
        <f>I420+I429</f>
        <v>551010</v>
      </c>
      <c r="J419" s="13"/>
      <c r="K419" s="13"/>
      <c r="L419" s="13"/>
    </row>
    <row r="420" spans="2:12" ht="24">
      <c r="B420" s="15" t="s">
        <v>485</v>
      </c>
      <c r="C420" s="5" t="s">
        <v>58</v>
      </c>
      <c r="D420" s="5" t="s">
        <v>51</v>
      </c>
      <c r="E420" s="5" t="s">
        <v>255</v>
      </c>
      <c r="F420" s="5"/>
      <c r="G420" s="7">
        <f>G421+G425</f>
        <v>0</v>
      </c>
      <c r="H420" s="7">
        <f>H421+H425</f>
        <v>551010</v>
      </c>
      <c r="I420" s="7">
        <f>I421+I425</f>
        <v>551010</v>
      </c>
      <c r="J420" s="13"/>
      <c r="K420" s="13"/>
      <c r="L420" s="13"/>
    </row>
    <row r="421" spans="2:12" ht="12.75">
      <c r="B421" s="15" t="s">
        <v>328</v>
      </c>
      <c r="C421" s="5" t="s">
        <v>58</v>
      </c>
      <c r="D421" s="5" t="s">
        <v>51</v>
      </c>
      <c r="E421" s="5" t="s">
        <v>247</v>
      </c>
      <c r="F421" s="5"/>
      <c r="G421" s="7">
        <f aca="true" t="shared" si="36" ref="G421:I423">G422</f>
        <v>0</v>
      </c>
      <c r="H421" s="7">
        <f t="shared" si="36"/>
        <v>157500</v>
      </c>
      <c r="I421" s="7">
        <f t="shared" si="36"/>
        <v>157500</v>
      </c>
      <c r="J421" s="13"/>
      <c r="K421" s="13"/>
      <c r="L421" s="13"/>
    </row>
    <row r="422" spans="2:12" ht="24">
      <c r="B422" s="15" t="s">
        <v>329</v>
      </c>
      <c r="C422" s="5" t="s">
        <v>58</v>
      </c>
      <c r="D422" s="5" t="s">
        <v>51</v>
      </c>
      <c r="E422" s="5" t="s">
        <v>102</v>
      </c>
      <c r="F422" s="5"/>
      <c r="G422" s="7">
        <f t="shared" si="36"/>
        <v>0</v>
      </c>
      <c r="H422" s="7">
        <f t="shared" si="36"/>
        <v>157500</v>
      </c>
      <c r="I422" s="7">
        <f t="shared" si="36"/>
        <v>157500</v>
      </c>
      <c r="J422" s="13"/>
      <c r="K422" s="13"/>
      <c r="L422" s="13"/>
    </row>
    <row r="423" spans="2:12" ht="12.75">
      <c r="B423" s="15" t="s">
        <v>616</v>
      </c>
      <c r="C423" s="5" t="s">
        <v>58</v>
      </c>
      <c r="D423" s="5" t="s">
        <v>51</v>
      </c>
      <c r="E423" s="5" t="s">
        <v>617</v>
      </c>
      <c r="F423" s="5"/>
      <c r="G423" s="7">
        <f t="shared" si="36"/>
        <v>0</v>
      </c>
      <c r="H423" s="7">
        <f t="shared" si="36"/>
        <v>157500</v>
      </c>
      <c r="I423" s="7">
        <f t="shared" si="36"/>
        <v>157500</v>
      </c>
      <c r="J423" s="13"/>
      <c r="K423" s="13"/>
      <c r="L423" s="13"/>
    </row>
    <row r="424" spans="2:12" ht="12.75">
      <c r="B424" s="15" t="s">
        <v>108</v>
      </c>
      <c r="C424" s="5" t="s">
        <v>58</v>
      </c>
      <c r="D424" s="5" t="s">
        <v>51</v>
      </c>
      <c r="E424" s="5" t="s">
        <v>617</v>
      </c>
      <c r="F424" s="5" t="s">
        <v>189</v>
      </c>
      <c r="G424" s="7">
        <v>0</v>
      </c>
      <c r="H424" s="7">
        <f>I424-G424</f>
        <v>157500</v>
      </c>
      <c r="I424" s="7">
        <v>157500</v>
      </c>
      <c r="J424" s="13"/>
      <c r="K424" s="13"/>
      <c r="L424" s="13"/>
    </row>
    <row r="425" spans="2:12" ht="24">
      <c r="B425" s="15" t="s">
        <v>324</v>
      </c>
      <c r="C425" s="5" t="s">
        <v>58</v>
      </c>
      <c r="D425" s="5" t="s">
        <v>51</v>
      </c>
      <c r="E425" s="5" t="s">
        <v>246</v>
      </c>
      <c r="F425" s="5"/>
      <c r="G425" s="7">
        <f aca="true" t="shared" si="37" ref="G425:I427">G426</f>
        <v>0</v>
      </c>
      <c r="H425" s="7">
        <f t="shared" si="37"/>
        <v>393510</v>
      </c>
      <c r="I425" s="7">
        <f t="shared" si="37"/>
        <v>393510</v>
      </c>
      <c r="J425" s="13"/>
      <c r="K425" s="13"/>
      <c r="L425" s="13"/>
    </row>
    <row r="426" spans="2:12" ht="24">
      <c r="B426" s="15" t="s">
        <v>715</v>
      </c>
      <c r="C426" s="5" t="s">
        <v>58</v>
      </c>
      <c r="D426" s="5" t="s">
        <v>51</v>
      </c>
      <c r="E426" s="5" t="s">
        <v>717</v>
      </c>
      <c r="F426" s="5"/>
      <c r="G426" s="7">
        <f t="shared" si="37"/>
        <v>0</v>
      </c>
      <c r="H426" s="7">
        <f t="shared" si="37"/>
        <v>393510</v>
      </c>
      <c r="I426" s="7">
        <f t="shared" si="37"/>
        <v>393510</v>
      </c>
      <c r="J426" s="13"/>
      <c r="K426" s="13"/>
      <c r="L426" s="13"/>
    </row>
    <row r="427" spans="2:12" ht="36">
      <c r="B427" s="15" t="s">
        <v>716</v>
      </c>
      <c r="C427" s="5" t="s">
        <v>58</v>
      </c>
      <c r="D427" s="5" t="s">
        <v>51</v>
      </c>
      <c r="E427" s="5" t="s">
        <v>718</v>
      </c>
      <c r="F427" s="5"/>
      <c r="G427" s="7">
        <f t="shared" si="37"/>
        <v>0</v>
      </c>
      <c r="H427" s="7">
        <f t="shared" si="37"/>
        <v>393510</v>
      </c>
      <c r="I427" s="7">
        <f t="shared" si="37"/>
        <v>393510</v>
      </c>
      <c r="J427" s="13"/>
      <c r="K427" s="13"/>
      <c r="L427" s="13"/>
    </row>
    <row r="428" spans="2:12" ht="24">
      <c r="B428" s="15" t="s">
        <v>105</v>
      </c>
      <c r="C428" s="5" t="s">
        <v>58</v>
      </c>
      <c r="D428" s="5" t="s">
        <v>51</v>
      </c>
      <c r="E428" s="5" t="s">
        <v>718</v>
      </c>
      <c r="F428" s="5" t="s">
        <v>192</v>
      </c>
      <c r="G428" s="7">
        <v>0</v>
      </c>
      <c r="H428" s="7">
        <f>I428-G428</f>
        <v>393510</v>
      </c>
      <c r="I428" s="7">
        <v>393510</v>
      </c>
      <c r="J428" s="13"/>
      <c r="K428" s="13"/>
      <c r="L428" s="13"/>
    </row>
    <row r="429" spans="2:12" ht="24" hidden="1">
      <c r="B429" s="15" t="s">
        <v>484</v>
      </c>
      <c r="C429" s="5" t="s">
        <v>58</v>
      </c>
      <c r="D429" s="5" t="s">
        <v>51</v>
      </c>
      <c r="E429" s="5" t="s">
        <v>256</v>
      </c>
      <c r="F429" s="5"/>
      <c r="G429" s="7">
        <f aca="true" t="shared" si="38" ref="G429:I432">G430</f>
        <v>0</v>
      </c>
      <c r="H429" s="7">
        <f t="shared" si="38"/>
        <v>0</v>
      </c>
      <c r="I429" s="7">
        <f t="shared" si="38"/>
        <v>0</v>
      </c>
      <c r="J429" s="13"/>
      <c r="K429" s="13"/>
      <c r="L429" s="13"/>
    </row>
    <row r="430" spans="2:12" ht="12.75" hidden="1">
      <c r="B430" s="15" t="s">
        <v>474</v>
      </c>
      <c r="C430" s="5" t="s">
        <v>58</v>
      </c>
      <c r="D430" s="5" t="s">
        <v>51</v>
      </c>
      <c r="E430" s="5" t="s">
        <v>472</v>
      </c>
      <c r="F430" s="5"/>
      <c r="G430" s="7">
        <f t="shared" si="38"/>
        <v>0</v>
      </c>
      <c r="H430" s="7">
        <f t="shared" si="38"/>
        <v>0</v>
      </c>
      <c r="I430" s="7">
        <f t="shared" si="38"/>
        <v>0</v>
      </c>
      <c r="J430" s="13"/>
      <c r="K430" s="13"/>
      <c r="L430" s="13"/>
    </row>
    <row r="431" spans="2:12" ht="24" hidden="1">
      <c r="B431" s="15" t="s">
        <v>572</v>
      </c>
      <c r="C431" s="5" t="s">
        <v>58</v>
      </c>
      <c r="D431" s="5" t="s">
        <v>51</v>
      </c>
      <c r="E431" s="5" t="s">
        <v>473</v>
      </c>
      <c r="F431" s="5"/>
      <c r="G431" s="7">
        <f t="shared" si="38"/>
        <v>0</v>
      </c>
      <c r="H431" s="7">
        <f t="shared" si="38"/>
        <v>0</v>
      </c>
      <c r="I431" s="7">
        <f t="shared" si="38"/>
        <v>0</v>
      </c>
      <c r="J431" s="13"/>
      <c r="K431" s="13"/>
      <c r="L431" s="13"/>
    </row>
    <row r="432" spans="2:12" ht="12.75" hidden="1">
      <c r="B432" s="15" t="s">
        <v>220</v>
      </c>
      <c r="C432" s="5" t="s">
        <v>58</v>
      </c>
      <c r="D432" s="5" t="s">
        <v>51</v>
      </c>
      <c r="E432" s="5" t="s">
        <v>719</v>
      </c>
      <c r="F432" s="5"/>
      <c r="G432" s="7">
        <f t="shared" si="38"/>
        <v>0</v>
      </c>
      <c r="H432" s="7">
        <f t="shared" si="38"/>
        <v>0</v>
      </c>
      <c r="I432" s="7">
        <f t="shared" si="38"/>
        <v>0</v>
      </c>
      <c r="J432" s="13"/>
      <c r="K432" s="13"/>
      <c r="L432" s="13"/>
    </row>
    <row r="433" spans="2:12" ht="12.75" hidden="1">
      <c r="B433" s="15" t="s">
        <v>108</v>
      </c>
      <c r="C433" s="5" t="s">
        <v>58</v>
      </c>
      <c r="D433" s="5" t="s">
        <v>51</v>
      </c>
      <c r="E433" s="5" t="s">
        <v>719</v>
      </c>
      <c r="F433" s="5" t="s">
        <v>189</v>
      </c>
      <c r="G433" s="7">
        <v>0</v>
      </c>
      <c r="H433" s="7">
        <f>I433-G433</f>
        <v>0</v>
      </c>
      <c r="I433" s="7">
        <v>0</v>
      </c>
      <c r="J433" s="13"/>
      <c r="K433" s="13"/>
      <c r="L433" s="13"/>
    </row>
    <row r="434" spans="2:12" ht="12.75">
      <c r="B434" s="15" t="s">
        <v>177</v>
      </c>
      <c r="C434" s="5" t="s">
        <v>60</v>
      </c>
      <c r="D434" s="6"/>
      <c r="E434" s="6"/>
      <c r="F434" s="5"/>
      <c r="G434" s="7">
        <f>G435+G503+G594+G671+G678+G693</f>
        <v>396857413.27000004</v>
      </c>
      <c r="H434" s="7">
        <f>H435+H503+H594+H671+H678+H693</f>
        <v>371355556.64000005</v>
      </c>
      <c r="I434" s="7">
        <f>I435+I503+I594+I671+I678+I693</f>
        <v>768212969.91</v>
      </c>
      <c r="J434" s="13"/>
      <c r="K434" s="13"/>
      <c r="L434" s="13"/>
    </row>
    <row r="435" spans="2:12" ht="12.75">
      <c r="B435" s="15" t="s">
        <v>9</v>
      </c>
      <c r="C435" s="5" t="s">
        <v>60</v>
      </c>
      <c r="D435" s="6" t="s">
        <v>49</v>
      </c>
      <c r="E435" s="6"/>
      <c r="F435" s="5"/>
      <c r="G435" s="7">
        <f>G441+G450+G453+G493+G436</f>
        <v>65513262</v>
      </c>
      <c r="H435" s="7">
        <f>H441+H450+H453+H493+H436</f>
        <v>97299426.69</v>
      </c>
      <c r="I435" s="7">
        <f>I441+I450+I453+I493+I436</f>
        <v>162812688.69</v>
      </c>
      <c r="J435" s="13"/>
      <c r="K435" s="13"/>
      <c r="L435" s="13"/>
    </row>
    <row r="436" spans="2:12" ht="36" hidden="1">
      <c r="B436" s="15" t="s">
        <v>724</v>
      </c>
      <c r="C436" s="5" t="s">
        <v>60</v>
      </c>
      <c r="D436" s="6" t="s">
        <v>49</v>
      </c>
      <c r="E436" s="6" t="s">
        <v>385</v>
      </c>
      <c r="F436" s="5"/>
      <c r="G436" s="7">
        <f aca="true" t="shared" si="39" ref="G436:I439">G437</f>
        <v>0</v>
      </c>
      <c r="H436" s="7">
        <f t="shared" si="39"/>
        <v>0</v>
      </c>
      <c r="I436" s="7">
        <f t="shared" si="39"/>
        <v>0</v>
      </c>
      <c r="J436" s="13"/>
      <c r="K436" s="13"/>
      <c r="L436" s="13"/>
    </row>
    <row r="437" spans="2:12" ht="12.75" hidden="1">
      <c r="B437" s="15" t="s">
        <v>451</v>
      </c>
      <c r="C437" s="5" t="s">
        <v>60</v>
      </c>
      <c r="D437" s="6" t="s">
        <v>49</v>
      </c>
      <c r="E437" s="6" t="s">
        <v>384</v>
      </c>
      <c r="F437" s="5"/>
      <c r="G437" s="7">
        <f t="shared" si="39"/>
        <v>0</v>
      </c>
      <c r="H437" s="7">
        <f t="shared" si="39"/>
        <v>0</v>
      </c>
      <c r="I437" s="7">
        <f t="shared" si="39"/>
        <v>0</v>
      </c>
      <c r="J437" s="13"/>
      <c r="K437" s="13"/>
      <c r="L437" s="13"/>
    </row>
    <row r="438" spans="2:12" ht="12.75" hidden="1">
      <c r="B438" s="15" t="s">
        <v>452</v>
      </c>
      <c r="C438" s="5" t="s">
        <v>60</v>
      </c>
      <c r="D438" s="6" t="s">
        <v>49</v>
      </c>
      <c r="E438" s="6" t="s">
        <v>97</v>
      </c>
      <c r="F438" s="5"/>
      <c r="G438" s="7">
        <f t="shared" si="39"/>
        <v>0</v>
      </c>
      <c r="H438" s="7">
        <f t="shared" si="39"/>
        <v>0</v>
      </c>
      <c r="I438" s="7">
        <f t="shared" si="39"/>
        <v>0</v>
      </c>
      <c r="J438" s="13"/>
      <c r="K438" s="13"/>
      <c r="L438" s="13"/>
    </row>
    <row r="439" spans="2:12" ht="12.75" hidden="1">
      <c r="B439" s="15" t="s">
        <v>725</v>
      </c>
      <c r="C439" s="5" t="s">
        <v>60</v>
      </c>
      <c r="D439" s="6" t="s">
        <v>49</v>
      </c>
      <c r="E439" s="6" t="s">
        <v>726</v>
      </c>
      <c r="F439" s="5"/>
      <c r="G439" s="7">
        <f t="shared" si="39"/>
        <v>0</v>
      </c>
      <c r="H439" s="7">
        <f t="shared" si="39"/>
        <v>0</v>
      </c>
      <c r="I439" s="7">
        <f t="shared" si="39"/>
        <v>0</v>
      </c>
      <c r="J439" s="13"/>
      <c r="K439" s="13"/>
      <c r="L439" s="13"/>
    </row>
    <row r="440" spans="2:12" ht="24" hidden="1">
      <c r="B440" s="15" t="s">
        <v>106</v>
      </c>
      <c r="C440" s="5" t="s">
        <v>60</v>
      </c>
      <c r="D440" s="6" t="s">
        <v>49</v>
      </c>
      <c r="E440" s="6" t="s">
        <v>726</v>
      </c>
      <c r="F440" s="5" t="s">
        <v>193</v>
      </c>
      <c r="G440" s="7">
        <v>0</v>
      </c>
      <c r="H440" s="7">
        <v>0</v>
      </c>
      <c r="I440" s="7">
        <v>0</v>
      </c>
      <c r="J440" s="13"/>
      <c r="K440" s="13"/>
      <c r="L440" s="13"/>
    </row>
    <row r="441" spans="2:12" ht="12.75" hidden="1">
      <c r="B441" s="15" t="s">
        <v>217</v>
      </c>
      <c r="C441" s="5" t="s">
        <v>60</v>
      </c>
      <c r="D441" s="6" t="s">
        <v>49</v>
      </c>
      <c r="E441" s="6" t="s">
        <v>99</v>
      </c>
      <c r="F441" s="5"/>
      <c r="G441" s="7">
        <f>G442+G446+G444+G448</f>
        <v>0</v>
      </c>
      <c r="H441" s="7">
        <f>H442+H446+H444+H448</f>
        <v>0</v>
      </c>
      <c r="I441" s="7">
        <f>I442+I446+I444+I448</f>
        <v>0</v>
      </c>
      <c r="J441" s="13"/>
      <c r="K441" s="13"/>
      <c r="L441" s="13"/>
    </row>
    <row r="442" spans="2:12" ht="12.75" hidden="1">
      <c r="B442" s="15" t="s">
        <v>140</v>
      </c>
      <c r="C442" s="5" t="s">
        <v>60</v>
      </c>
      <c r="D442" s="6" t="s">
        <v>49</v>
      </c>
      <c r="E442" s="6" t="s">
        <v>84</v>
      </c>
      <c r="F442" s="5"/>
      <c r="G442" s="7">
        <f>G443</f>
        <v>0</v>
      </c>
      <c r="H442" s="7">
        <f>H443</f>
        <v>0</v>
      </c>
      <c r="I442" s="7">
        <f>I443</f>
        <v>0</v>
      </c>
      <c r="J442" s="13"/>
      <c r="K442" s="13"/>
      <c r="L442" s="13"/>
    </row>
    <row r="443" spans="2:12" ht="24" hidden="1">
      <c r="B443" s="15" t="s">
        <v>106</v>
      </c>
      <c r="C443" s="5" t="s">
        <v>60</v>
      </c>
      <c r="D443" s="6" t="s">
        <v>49</v>
      </c>
      <c r="E443" s="6" t="s">
        <v>84</v>
      </c>
      <c r="F443" s="5">
        <v>600</v>
      </c>
      <c r="G443" s="7">
        <v>0</v>
      </c>
      <c r="H443" s="7">
        <v>0</v>
      </c>
      <c r="I443" s="7">
        <v>0</v>
      </c>
      <c r="J443" s="13"/>
      <c r="K443" s="13"/>
      <c r="L443" s="13"/>
    </row>
    <row r="444" spans="2:12" ht="12.75" hidden="1">
      <c r="B444" s="15" t="s">
        <v>231</v>
      </c>
      <c r="C444" s="5" t="s">
        <v>60</v>
      </c>
      <c r="D444" s="6" t="s">
        <v>49</v>
      </c>
      <c r="E444" s="6" t="s">
        <v>789</v>
      </c>
      <c r="F444" s="5"/>
      <c r="G444" s="7">
        <f>G445</f>
        <v>0</v>
      </c>
      <c r="H444" s="7">
        <f>H445</f>
        <v>0</v>
      </c>
      <c r="I444" s="7">
        <f>I445</f>
        <v>0</v>
      </c>
      <c r="J444" s="13"/>
      <c r="K444" s="13"/>
      <c r="L444" s="13"/>
    </row>
    <row r="445" spans="2:12" ht="24" hidden="1">
      <c r="B445" s="15" t="s">
        <v>106</v>
      </c>
      <c r="C445" s="5" t="s">
        <v>60</v>
      </c>
      <c r="D445" s="6" t="s">
        <v>49</v>
      </c>
      <c r="E445" s="6" t="s">
        <v>789</v>
      </c>
      <c r="F445" s="5" t="s">
        <v>193</v>
      </c>
      <c r="G445" s="7">
        <v>0</v>
      </c>
      <c r="H445" s="7">
        <v>0</v>
      </c>
      <c r="I445" s="7">
        <v>0</v>
      </c>
      <c r="J445" s="13"/>
      <c r="K445" s="13"/>
      <c r="L445" s="13"/>
    </row>
    <row r="446" spans="2:12" ht="12.75" hidden="1">
      <c r="B446" s="15" t="s">
        <v>141</v>
      </c>
      <c r="C446" s="5" t="s">
        <v>60</v>
      </c>
      <c r="D446" s="6" t="s">
        <v>49</v>
      </c>
      <c r="E446" s="6" t="s">
        <v>790</v>
      </c>
      <c r="F446" s="5"/>
      <c r="G446" s="7">
        <f>G447</f>
        <v>0</v>
      </c>
      <c r="H446" s="7">
        <f>H447</f>
        <v>0</v>
      </c>
      <c r="I446" s="7">
        <f>I447</f>
        <v>0</v>
      </c>
      <c r="J446" s="13"/>
      <c r="K446" s="13"/>
      <c r="L446" s="13"/>
    </row>
    <row r="447" spans="2:12" ht="24" hidden="1">
      <c r="B447" s="15" t="s">
        <v>106</v>
      </c>
      <c r="C447" s="5" t="s">
        <v>60</v>
      </c>
      <c r="D447" s="6" t="s">
        <v>49</v>
      </c>
      <c r="E447" s="6" t="s">
        <v>790</v>
      </c>
      <c r="F447" s="5">
        <v>600</v>
      </c>
      <c r="G447" s="7">
        <v>0</v>
      </c>
      <c r="H447" s="7">
        <v>0</v>
      </c>
      <c r="I447" s="7">
        <v>0</v>
      </c>
      <c r="J447" s="13"/>
      <c r="K447" s="13"/>
      <c r="L447" s="13"/>
    </row>
    <row r="448" spans="2:12" ht="24" hidden="1">
      <c r="B448" s="15" t="s">
        <v>232</v>
      </c>
      <c r="C448" s="5" t="s">
        <v>60</v>
      </c>
      <c r="D448" s="6" t="s">
        <v>49</v>
      </c>
      <c r="E448" s="6" t="s">
        <v>791</v>
      </c>
      <c r="F448" s="5"/>
      <c r="G448" s="7">
        <f>G449</f>
        <v>0</v>
      </c>
      <c r="H448" s="7">
        <f>H449</f>
        <v>0</v>
      </c>
      <c r="I448" s="7">
        <f>I449</f>
        <v>0</v>
      </c>
      <c r="J448" s="13"/>
      <c r="K448" s="13"/>
      <c r="L448" s="13"/>
    </row>
    <row r="449" spans="2:12" ht="24" hidden="1">
      <c r="B449" s="15" t="s">
        <v>106</v>
      </c>
      <c r="C449" s="5" t="s">
        <v>60</v>
      </c>
      <c r="D449" s="6" t="s">
        <v>49</v>
      </c>
      <c r="E449" s="6" t="s">
        <v>791</v>
      </c>
      <c r="F449" s="5" t="s">
        <v>193</v>
      </c>
      <c r="G449" s="7">
        <v>0</v>
      </c>
      <c r="H449" s="7">
        <v>0</v>
      </c>
      <c r="I449" s="7">
        <v>0</v>
      </c>
      <c r="J449" s="13"/>
      <c r="K449" s="13"/>
      <c r="L449" s="13"/>
    </row>
    <row r="450" spans="2:12" ht="36" hidden="1">
      <c r="B450" s="15" t="s">
        <v>144</v>
      </c>
      <c r="C450" s="5" t="s">
        <v>60</v>
      </c>
      <c r="D450" s="6" t="s">
        <v>49</v>
      </c>
      <c r="E450" s="6" t="s">
        <v>91</v>
      </c>
      <c r="F450" s="5"/>
      <c r="G450" s="7">
        <f aca="true" t="shared" si="40" ref="G450:I451">G451</f>
        <v>0</v>
      </c>
      <c r="H450" s="7">
        <f t="shared" si="40"/>
        <v>0</v>
      </c>
      <c r="I450" s="7">
        <f t="shared" si="40"/>
        <v>0</v>
      </c>
      <c r="J450" s="13"/>
      <c r="K450" s="13"/>
      <c r="L450" s="13"/>
    </row>
    <row r="451" spans="2:12" ht="36" hidden="1">
      <c r="B451" s="15" t="s">
        <v>792</v>
      </c>
      <c r="C451" s="27" t="s">
        <v>60</v>
      </c>
      <c r="D451" s="28" t="s">
        <v>49</v>
      </c>
      <c r="E451" s="6" t="s">
        <v>793</v>
      </c>
      <c r="F451" s="27"/>
      <c r="G451" s="29">
        <f t="shared" si="40"/>
        <v>0</v>
      </c>
      <c r="H451" s="29">
        <f t="shared" si="40"/>
        <v>0</v>
      </c>
      <c r="I451" s="29">
        <f t="shared" si="40"/>
        <v>0</v>
      </c>
      <c r="J451" s="13"/>
      <c r="K451" s="13"/>
      <c r="L451" s="13"/>
    </row>
    <row r="452" spans="2:12" ht="24" hidden="1">
      <c r="B452" s="15" t="s">
        <v>111</v>
      </c>
      <c r="C452" s="27" t="s">
        <v>60</v>
      </c>
      <c r="D452" s="28" t="s">
        <v>49</v>
      </c>
      <c r="E452" s="6" t="s">
        <v>793</v>
      </c>
      <c r="F452" s="27" t="s">
        <v>200</v>
      </c>
      <c r="G452" s="29">
        <v>0</v>
      </c>
      <c r="H452" s="29">
        <v>0</v>
      </c>
      <c r="I452" s="29">
        <v>0</v>
      </c>
      <c r="J452" s="13"/>
      <c r="K452" s="13"/>
      <c r="L452" s="13"/>
    </row>
    <row r="453" spans="2:12" ht="24">
      <c r="B453" s="15" t="s">
        <v>334</v>
      </c>
      <c r="C453" s="5" t="s">
        <v>60</v>
      </c>
      <c r="D453" s="6" t="s">
        <v>49</v>
      </c>
      <c r="E453" s="6" t="s">
        <v>254</v>
      </c>
      <c r="F453" s="5"/>
      <c r="G453" s="7">
        <f>G454</f>
        <v>65513262</v>
      </c>
      <c r="H453" s="7">
        <f>H454</f>
        <v>97003839.19</v>
      </c>
      <c r="I453" s="7">
        <f>I454</f>
        <v>162517101.19</v>
      </c>
      <c r="J453" s="13"/>
      <c r="K453" s="13"/>
      <c r="L453" s="13"/>
    </row>
    <row r="454" spans="2:12" ht="12.75">
      <c r="B454" s="15" t="s">
        <v>354</v>
      </c>
      <c r="C454" s="5" t="s">
        <v>60</v>
      </c>
      <c r="D454" s="6" t="s">
        <v>49</v>
      </c>
      <c r="E454" s="6" t="s">
        <v>275</v>
      </c>
      <c r="F454" s="5"/>
      <c r="G454" s="7">
        <f>G455+G470+G472+G474+G486+G481</f>
        <v>65513262</v>
      </c>
      <c r="H454" s="7">
        <f>H455+H470+H472+H474+H486+H481</f>
        <v>97003839.19</v>
      </c>
      <c r="I454" s="7">
        <f>I455+I470+I472+I474+I486+I481</f>
        <v>162517101.19</v>
      </c>
      <c r="J454" s="13"/>
      <c r="K454" s="13"/>
      <c r="L454" s="13"/>
    </row>
    <row r="455" spans="2:12" ht="24">
      <c r="B455" s="15" t="s">
        <v>355</v>
      </c>
      <c r="C455" s="5" t="s">
        <v>60</v>
      </c>
      <c r="D455" s="6" t="s">
        <v>49</v>
      </c>
      <c r="E455" s="6" t="s">
        <v>276</v>
      </c>
      <c r="F455" s="5"/>
      <c r="G455" s="7">
        <f>G456+G458+G460+G464+G466+G462+G468</f>
        <v>64543262</v>
      </c>
      <c r="H455" s="7">
        <f>H456+H458+H460+H464+H466+H462+H468</f>
        <v>97756189.19</v>
      </c>
      <c r="I455" s="7">
        <f>I456+I458+I460+I464+I466+I462+I468</f>
        <v>162299451.19</v>
      </c>
      <c r="J455" s="13"/>
      <c r="K455" s="13"/>
      <c r="L455" s="13"/>
    </row>
    <row r="456" spans="2:12" ht="12.75">
      <c r="B456" s="15" t="s">
        <v>356</v>
      </c>
      <c r="C456" s="5" t="s">
        <v>60</v>
      </c>
      <c r="D456" s="6" t="s">
        <v>49</v>
      </c>
      <c r="E456" s="6" t="s">
        <v>277</v>
      </c>
      <c r="F456" s="5"/>
      <c r="G456" s="7">
        <f>G457</f>
        <v>41061300</v>
      </c>
      <c r="H456" s="7">
        <f>H457</f>
        <v>15563606.560000002</v>
      </c>
      <c r="I456" s="7">
        <f>I457</f>
        <v>56624906.56</v>
      </c>
      <c r="J456" s="13"/>
      <c r="K456" s="13"/>
      <c r="L456" s="13"/>
    </row>
    <row r="457" spans="2:12" ht="24">
      <c r="B457" s="15" t="s">
        <v>106</v>
      </c>
      <c r="C457" s="5" t="s">
        <v>60</v>
      </c>
      <c r="D457" s="6" t="s">
        <v>49</v>
      </c>
      <c r="E457" s="6" t="s">
        <v>277</v>
      </c>
      <c r="F457" s="5" t="s">
        <v>193</v>
      </c>
      <c r="G457" s="7">
        <v>41061300</v>
      </c>
      <c r="H457" s="7">
        <f>I457-G457</f>
        <v>15563606.560000002</v>
      </c>
      <c r="I457" s="7">
        <f>30783700+9296700+96835+650000+140000+5802580+4542849+275000+202840.56+96141+30000+2485000+967977+505284+750000</f>
        <v>56624906.56</v>
      </c>
      <c r="J457" s="13"/>
      <c r="K457" s="13"/>
      <c r="L457" s="13"/>
    </row>
    <row r="458" spans="2:12" ht="60">
      <c r="B458" s="16" t="s">
        <v>357</v>
      </c>
      <c r="C458" s="5" t="s">
        <v>60</v>
      </c>
      <c r="D458" s="6" t="s">
        <v>49</v>
      </c>
      <c r="E458" s="6" t="s">
        <v>278</v>
      </c>
      <c r="F458" s="5"/>
      <c r="G458" s="7">
        <f>G459</f>
        <v>23381962</v>
      </c>
      <c r="H458" s="7">
        <f>H459</f>
        <v>68231601</v>
      </c>
      <c r="I458" s="7">
        <f>I459</f>
        <v>91613563</v>
      </c>
      <c r="J458" s="13"/>
      <c r="K458" s="13"/>
      <c r="L458" s="13"/>
    </row>
    <row r="459" spans="2:12" ht="24">
      <c r="B459" s="15" t="s">
        <v>106</v>
      </c>
      <c r="C459" s="5" t="s">
        <v>60</v>
      </c>
      <c r="D459" s="6" t="s">
        <v>49</v>
      </c>
      <c r="E459" s="6" t="s">
        <v>278</v>
      </c>
      <c r="F459" s="5" t="s">
        <v>193</v>
      </c>
      <c r="G459" s="7">
        <v>23381962</v>
      </c>
      <c r="H459" s="7">
        <f>I459-G459</f>
        <v>68231601</v>
      </c>
      <c r="I459" s="7">
        <v>91613563</v>
      </c>
      <c r="J459" s="13"/>
      <c r="K459" s="13"/>
      <c r="L459" s="13"/>
    </row>
    <row r="460" spans="2:12" ht="12.75" hidden="1">
      <c r="B460" s="15" t="s">
        <v>231</v>
      </c>
      <c r="C460" s="5" t="s">
        <v>60</v>
      </c>
      <c r="D460" s="6" t="s">
        <v>49</v>
      </c>
      <c r="E460" s="6" t="s">
        <v>279</v>
      </c>
      <c r="F460" s="5"/>
      <c r="G460" s="7">
        <f>G461</f>
        <v>0</v>
      </c>
      <c r="H460" s="7">
        <f>H461</f>
        <v>0</v>
      </c>
      <c r="I460" s="7">
        <f>I461</f>
        <v>0</v>
      </c>
      <c r="J460" s="13"/>
      <c r="K460" s="13"/>
      <c r="L460" s="13"/>
    </row>
    <row r="461" spans="2:12" ht="24" hidden="1">
      <c r="B461" s="15" t="s">
        <v>106</v>
      </c>
      <c r="C461" s="5" t="s">
        <v>60</v>
      </c>
      <c r="D461" s="6" t="s">
        <v>49</v>
      </c>
      <c r="E461" s="6" t="s">
        <v>279</v>
      </c>
      <c r="F461" s="5" t="s">
        <v>193</v>
      </c>
      <c r="G461" s="7">
        <v>0</v>
      </c>
      <c r="H461" s="7">
        <v>0</v>
      </c>
      <c r="I461" s="7">
        <v>0</v>
      </c>
      <c r="J461" s="19"/>
      <c r="K461" s="19"/>
      <c r="L461" s="19"/>
    </row>
    <row r="462" spans="2:12" ht="12.75" hidden="1">
      <c r="B462" s="15"/>
      <c r="C462" s="5" t="s">
        <v>60</v>
      </c>
      <c r="D462" s="6" t="s">
        <v>49</v>
      </c>
      <c r="E462" s="6" t="s">
        <v>794</v>
      </c>
      <c r="F462" s="5"/>
      <c r="G462" s="7">
        <f>G463</f>
        <v>0</v>
      </c>
      <c r="H462" s="7">
        <f>H463</f>
        <v>0</v>
      </c>
      <c r="I462" s="7">
        <f>I463</f>
        <v>0</v>
      </c>
      <c r="J462" s="19"/>
      <c r="K462" s="19"/>
      <c r="L462" s="19"/>
    </row>
    <row r="463" spans="2:12" ht="24" hidden="1">
      <c r="B463" s="15" t="s">
        <v>106</v>
      </c>
      <c r="C463" s="5" t="s">
        <v>60</v>
      </c>
      <c r="D463" s="6" t="s">
        <v>49</v>
      </c>
      <c r="E463" s="6" t="s">
        <v>794</v>
      </c>
      <c r="F463" s="5" t="s">
        <v>193</v>
      </c>
      <c r="G463" s="7"/>
      <c r="H463" s="7">
        <f>I463-G463</f>
        <v>0</v>
      </c>
      <c r="I463" s="7"/>
      <c r="J463" s="19"/>
      <c r="K463" s="19"/>
      <c r="L463" s="19"/>
    </row>
    <row r="464" spans="2:12" ht="24">
      <c r="B464" s="15" t="s">
        <v>232</v>
      </c>
      <c r="C464" s="5" t="s">
        <v>60</v>
      </c>
      <c r="D464" s="6" t="s">
        <v>49</v>
      </c>
      <c r="E464" s="6" t="s">
        <v>280</v>
      </c>
      <c r="F464" s="5"/>
      <c r="G464" s="7">
        <f>G465</f>
        <v>100000</v>
      </c>
      <c r="H464" s="7">
        <f>H465</f>
        <v>0</v>
      </c>
      <c r="I464" s="7">
        <f>I465</f>
        <v>100000</v>
      </c>
      <c r="J464" s="13"/>
      <c r="K464" s="13"/>
      <c r="L464" s="13"/>
    </row>
    <row r="465" spans="2:12" ht="24">
      <c r="B465" s="15" t="s">
        <v>106</v>
      </c>
      <c r="C465" s="5" t="s">
        <v>60</v>
      </c>
      <c r="D465" s="6" t="s">
        <v>49</v>
      </c>
      <c r="E465" s="6" t="s">
        <v>280</v>
      </c>
      <c r="F465" s="5" t="s">
        <v>193</v>
      </c>
      <c r="G465" s="7">
        <v>100000</v>
      </c>
      <c r="H465" s="7">
        <f>I465-G465</f>
        <v>0</v>
      </c>
      <c r="I465" s="7">
        <v>100000</v>
      </c>
      <c r="J465" s="13"/>
      <c r="K465" s="13"/>
      <c r="L465" s="13"/>
    </row>
    <row r="466" spans="2:12" ht="24">
      <c r="B466" s="15" t="s">
        <v>456</v>
      </c>
      <c r="C466" s="5" t="s">
        <v>60</v>
      </c>
      <c r="D466" s="6" t="s">
        <v>49</v>
      </c>
      <c r="E466" s="6" t="s">
        <v>409</v>
      </c>
      <c r="F466" s="5"/>
      <c r="G466" s="7">
        <f>G467</f>
        <v>0</v>
      </c>
      <c r="H466" s="7">
        <f>H467</f>
        <v>13306900</v>
      </c>
      <c r="I466" s="7">
        <f>I467</f>
        <v>13306900</v>
      </c>
      <c r="J466" s="13"/>
      <c r="K466" s="13"/>
      <c r="L466" s="13"/>
    </row>
    <row r="467" spans="2:12" ht="24">
      <c r="B467" s="15" t="s">
        <v>106</v>
      </c>
      <c r="C467" s="5" t="s">
        <v>60</v>
      </c>
      <c r="D467" s="6" t="s">
        <v>49</v>
      </c>
      <c r="E467" s="6" t="s">
        <v>409</v>
      </c>
      <c r="F467" s="5" t="s">
        <v>193</v>
      </c>
      <c r="G467" s="7">
        <v>0</v>
      </c>
      <c r="H467" s="7">
        <f>I467-G467</f>
        <v>13306900</v>
      </c>
      <c r="I467" s="7">
        <v>13306900</v>
      </c>
      <c r="J467" s="13"/>
      <c r="K467" s="13"/>
      <c r="L467" s="13"/>
    </row>
    <row r="468" spans="2:12" ht="36">
      <c r="B468" s="15" t="s">
        <v>823</v>
      </c>
      <c r="C468" s="5" t="s">
        <v>60</v>
      </c>
      <c r="D468" s="6" t="s">
        <v>49</v>
      </c>
      <c r="E468" s="6" t="s">
        <v>824</v>
      </c>
      <c r="F468" s="5"/>
      <c r="G468" s="7">
        <f>G469</f>
        <v>0</v>
      </c>
      <c r="H468" s="7">
        <f>H469</f>
        <v>654081.63</v>
      </c>
      <c r="I468" s="7">
        <f>I469</f>
        <v>654081.63</v>
      </c>
      <c r="J468" s="13"/>
      <c r="K468" s="13"/>
      <c r="L468" s="13"/>
    </row>
    <row r="469" spans="2:12" ht="24">
      <c r="B469" s="15" t="s">
        <v>106</v>
      </c>
      <c r="C469" s="5" t="s">
        <v>60</v>
      </c>
      <c r="D469" s="6" t="s">
        <v>49</v>
      </c>
      <c r="E469" s="6" t="s">
        <v>824</v>
      </c>
      <c r="F469" s="5" t="s">
        <v>193</v>
      </c>
      <c r="G469" s="7">
        <v>0</v>
      </c>
      <c r="H469" s="7">
        <f>I469-G469</f>
        <v>654081.63</v>
      </c>
      <c r="I469" s="7">
        <f>641000+13081.63</f>
        <v>654081.63</v>
      </c>
      <c r="J469" s="13"/>
      <c r="K469" s="13"/>
      <c r="L469" s="13"/>
    </row>
    <row r="470" spans="2:12" ht="24" hidden="1">
      <c r="B470" s="15" t="s">
        <v>486</v>
      </c>
      <c r="C470" s="5" t="s">
        <v>60</v>
      </c>
      <c r="D470" s="6" t="s">
        <v>49</v>
      </c>
      <c r="E470" s="6" t="s">
        <v>489</v>
      </c>
      <c r="F470" s="5"/>
      <c r="G470" s="7">
        <f>G471</f>
        <v>0</v>
      </c>
      <c r="H470" s="7">
        <f>H471</f>
        <v>0</v>
      </c>
      <c r="I470" s="7">
        <f>I471</f>
        <v>0</v>
      </c>
      <c r="J470" s="13"/>
      <c r="K470" s="13"/>
      <c r="L470" s="13"/>
    </row>
    <row r="471" spans="2:12" ht="24" hidden="1">
      <c r="B471" s="15" t="s">
        <v>111</v>
      </c>
      <c r="C471" s="5" t="s">
        <v>60</v>
      </c>
      <c r="D471" s="6" t="s">
        <v>49</v>
      </c>
      <c r="E471" s="6" t="s">
        <v>489</v>
      </c>
      <c r="F471" s="5" t="s">
        <v>200</v>
      </c>
      <c r="G471" s="7">
        <v>0</v>
      </c>
      <c r="H471" s="7">
        <v>0</v>
      </c>
      <c r="I471" s="7">
        <v>0</v>
      </c>
      <c r="J471" s="13"/>
      <c r="K471" s="13"/>
      <c r="L471" s="13"/>
    </row>
    <row r="472" spans="2:12" ht="12.75" hidden="1">
      <c r="B472" s="15" t="s">
        <v>458</v>
      </c>
      <c r="C472" s="5" t="s">
        <v>60</v>
      </c>
      <c r="D472" s="6" t="s">
        <v>49</v>
      </c>
      <c r="E472" s="6" t="s">
        <v>410</v>
      </c>
      <c r="F472" s="5"/>
      <c r="G472" s="7">
        <f>G473</f>
        <v>0</v>
      </c>
      <c r="H472" s="7">
        <f>H473</f>
        <v>0</v>
      </c>
      <c r="I472" s="7">
        <f>I473</f>
        <v>0</v>
      </c>
      <c r="J472" s="13"/>
      <c r="K472" s="13"/>
      <c r="L472" s="13"/>
    </row>
    <row r="473" spans="2:12" ht="24" hidden="1">
      <c r="B473" s="15" t="s">
        <v>111</v>
      </c>
      <c r="C473" s="5" t="s">
        <v>60</v>
      </c>
      <c r="D473" s="6" t="s">
        <v>49</v>
      </c>
      <c r="E473" s="6" t="s">
        <v>410</v>
      </c>
      <c r="F473" s="5" t="s">
        <v>200</v>
      </c>
      <c r="G473" s="7"/>
      <c r="H473" s="7"/>
      <c r="I473" s="7"/>
      <c r="J473" s="13"/>
      <c r="K473" s="13"/>
      <c r="L473" s="13"/>
    </row>
    <row r="474" spans="2:12" ht="36">
      <c r="B474" s="15" t="s">
        <v>439</v>
      </c>
      <c r="C474" s="5" t="s">
        <v>60</v>
      </c>
      <c r="D474" s="6" t="s">
        <v>49</v>
      </c>
      <c r="E474" s="6" t="s">
        <v>411</v>
      </c>
      <c r="F474" s="5"/>
      <c r="G474" s="7">
        <f>G475+G477+G479</f>
        <v>970000</v>
      </c>
      <c r="H474" s="7">
        <f>H475+H477+H479</f>
        <v>-970000</v>
      </c>
      <c r="I474" s="7">
        <f>I475+I477+I479</f>
        <v>0</v>
      </c>
      <c r="J474" s="13"/>
      <c r="K474" s="13"/>
      <c r="L474" s="13"/>
    </row>
    <row r="475" spans="2:12" ht="12.75" hidden="1">
      <c r="B475" s="15" t="s">
        <v>693</v>
      </c>
      <c r="C475" s="5" t="s">
        <v>60</v>
      </c>
      <c r="D475" s="6" t="s">
        <v>49</v>
      </c>
      <c r="E475" s="6" t="s">
        <v>698</v>
      </c>
      <c r="F475" s="5"/>
      <c r="G475" s="7">
        <f>G476</f>
        <v>970000</v>
      </c>
      <c r="H475" s="7">
        <f>H476</f>
        <v>-970000</v>
      </c>
      <c r="I475" s="7">
        <f>I476</f>
        <v>0</v>
      </c>
      <c r="J475" s="13"/>
      <c r="K475" s="13"/>
      <c r="L475" s="13"/>
    </row>
    <row r="476" spans="2:12" ht="24" hidden="1">
      <c r="B476" s="15" t="s">
        <v>111</v>
      </c>
      <c r="C476" s="5" t="s">
        <v>60</v>
      </c>
      <c r="D476" s="6" t="s">
        <v>49</v>
      </c>
      <c r="E476" s="6" t="s">
        <v>698</v>
      </c>
      <c r="F476" s="5" t="s">
        <v>200</v>
      </c>
      <c r="G476" s="7">
        <v>970000</v>
      </c>
      <c r="H476" s="7">
        <f>I476-G476</f>
        <v>-970000</v>
      </c>
      <c r="I476" s="7">
        <v>0</v>
      </c>
      <c r="J476" s="13"/>
      <c r="K476" s="13"/>
      <c r="L476" s="13"/>
    </row>
    <row r="477" spans="2:12" ht="12.75" hidden="1">
      <c r="B477" s="15" t="s">
        <v>664</v>
      </c>
      <c r="C477" s="5" t="s">
        <v>60</v>
      </c>
      <c r="D477" s="6" t="s">
        <v>49</v>
      </c>
      <c r="E477" s="6" t="s">
        <v>720</v>
      </c>
      <c r="F477" s="5"/>
      <c r="G477" s="7">
        <f>G478</f>
        <v>0</v>
      </c>
      <c r="H477" s="7">
        <f>H478</f>
        <v>0</v>
      </c>
      <c r="I477" s="7">
        <f>I478</f>
        <v>0</v>
      </c>
      <c r="J477" s="13"/>
      <c r="K477" s="13"/>
      <c r="L477" s="13"/>
    </row>
    <row r="478" spans="2:12" ht="24" hidden="1">
      <c r="B478" s="15" t="s">
        <v>106</v>
      </c>
      <c r="C478" s="5" t="s">
        <v>60</v>
      </c>
      <c r="D478" s="6" t="s">
        <v>49</v>
      </c>
      <c r="E478" s="6" t="s">
        <v>720</v>
      </c>
      <c r="F478" s="5" t="s">
        <v>193</v>
      </c>
      <c r="G478" s="7">
        <v>0</v>
      </c>
      <c r="H478" s="7">
        <f>I478-G478</f>
        <v>0</v>
      </c>
      <c r="I478" s="7">
        <v>0</v>
      </c>
      <c r="J478" s="13"/>
      <c r="K478" s="13"/>
      <c r="L478" s="13"/>
    </row>
    <row r="479" spans="2:12" ht="12.75" hidden="1">
      <c r="B479" s="15" t="s">
        <v>664</v>
      </c>
      <c r="C479" s="5" t="s">
        <v>60</v>
      </c>
      <c r="D479" s="6" t="s">
        <v>49</v>
      </c>
      <c r="E479" s="6" t="s">
        <v>750</v>
      </c>
      <c r="F479" s="5"/>
      <c r="G479" s="7">
        <f>G480</f>
        <v>0</v>
      </c>
      <c r="H479" s="7">
        <f>H480</f>
        <v>0</v>
      </c>
      <c r="I479" s="7">
        <f>I480</f>
        <v>0</v>
      </c>
      <c r="J479" s="13"/>
      <c r="K479" s="13"/>
      <c r="L479" s="13"/>
    </row>
    <row r="480" spans="2:12" ht="24" hidden="1">
      <c r="B480" s="15" t="s">
        <v>106</v>
      </c>
      <c r="C480" s="5" t="s">
        <v>60</v>
      </c>
      <c r="D480" s="6" t="s">
        <v>49</v>
      </c>
      <c r="E480" s="6" t="s">
        <v>750</v>
      </c>
      <c r="F480" s="5" t="s">
        <v>193</v>
      </c>
      <c r="G480" s="7">
        <v>0</v>
      </c>
      <c r="H480" s="7">
        <f>I480-G480</f>
        <v>0</v>
      </c>
      <c r="I480" s="7">
        <v>0</v>
      </c>
      <c r="J480" s="13"/>
      <c r="K480" s="13"/>
      <c r="L480" s="13"/>
    </row>
    <row r="481" spans="2:12" ht="24" hidden="1">
      <c r="B481" s="15" t="s">
        <v>625</v>
      </c>
      <c r="C481" s="5" t="s">
        <v>60</v>
      </c>
      <c r="D481" s="6" t="s">
        <v>49</v>
      </c>
      <c r="E481" s="6" t="s">
        <v>626</v>
      </c>
      <c r="F481" s="5"/>
      <c r="G481" s="7">
        <f>G482+G484</f>
        <v>0</v>
      </c>
      <c r="H481" s="7">
        <f>H482+H484</f>
        <v>217650</v>
      </c>
      <c r="I481" s="7">
        <f>I482+I484</f>
        <v>217650</v>
      </c>
      <c r="J481" s="13"/>
      <c r="K481" s="13"/>
      <c r="L481" s="13"/>
    </row>
    <row r="482" spans="2:12" ht="12.75" hidden="1">
      <c r="B482" s="15" t="s">
        <v>627</v>
      </c>
      <c r="C482" s="5" t="s">
        <v>60</v>
      </c>
      <c r="D482" s="6" t="s">
        <v>49</v>
      </c>
      <c r="E482" s="6" t="s">
        <v>628</v>
      </c>
      <c r="F482" s="5"/>
      <c r="G482" s="7">
        <f>G483</f>
        <v>0</v>
      </c>
      <c r="H482" s="7">
        <f>H483</f>
        <v>217650</v>
      </c>
      <c r="I482" s="7">
        <f>I483</f>
        <v>217650</v>
      </c>
      <c r="J482" s="13"/>
      <c r="K482" s="13"/>
      <c r="L482" s="13"/>
    </row>
    <row r="483" spans="2:12" ht="24" hidden="1">
      <c r="B483" s="15" t="s">
        <v>106</v>
      </c>
      <c r="C483" s="5" t="s">
        <v>60</v>
      </c>
      <c r="D483" s="6" t="s">
        <v>49</v>
      </c>
      <c r="E483" s="6" t="s">
        <v>628</v>
      </c>
      <c r="F483" s="5" t="s">
        <v>193</v>
      </c>
      <c r="G483" s="7">
        <v>0</v>
      </c>
      <c r="H483" s="7">
        <f>I483-G483</f>
        <v>217650</v>
      </c>
      <c r="I483" s="7">
        <v>217650</v>
      </c>
      <c r="J483" s="13"/>
      <c r="K483" s="13"/>
      <c r="L483" s="13"/>
    </row>
    <row r="484" spans="2:12" ht="12.75" hidden="1">
      <c r="B484" s="15" t="s">
        <v>145</v>
      </c>
      <c r="C484" s="5" t="s">
        <v>60</v>
      </c>
      <c r="D484" s="6" t="s">
        <v>49</v>
      </c>
      <c r="E484" s="6" t="s">
        <v>751</v>
      </c>
      <c r="F484" s="5"/>
      <c r="G484" s="7">
        <f>G485</f>
        <v>0</v>
      </c>
      <c r="H484" s="7">
        <f>H485</f>
        <v>0</v>
      </c>
      <c r="I484" s="7">
        <f>I485</f>
        <v>0</v>
      </c>
      <c r="J484" s="13"/>
      <c r="K484" s="13"/>
      <c r="L484" s="13"/>
    </row>
    <row r="485" spans="2:12" ht="24" hidden="1">
      <c r="B485" s="15" t="s">
        <v>106</v>
      </c>
      <c r="C485" s="5" t="s">
        <v>60</v>
      </c>
      <c r="D485" s="6" t="s">
        <v>49</v>
      </c>
      <c r="E485" s="6" t="s">
        <v>751</v>
      </c>
      <c r="F485" s="5" t="s">
        <v>193</v>
      </c>
      <c r="G485" s="7">
        <v>0</v>
      </c>
      <c r="H485" s="7">
        <f>I485-G485</f>
        <v>0</v>
      </c>
      <c r="I485" s="7">
        <v>0</v>
      </c>
      <c r="J485" s="13"/>
      <c r="K485" s="13"/>
      <c r="L485" s="13"/>
    </row>
    <row r="486" spans="2:12" ht="36" hidden="1">
      <c r="B486" s="15" t="s">
        <v>439</v>
      </c>
      <c r="C486" s="5" t="s">
        <v>60</v>
      </c>
      <c r="D486" s="6" t="s">
        <v>49</v>
      </c>
      <c r="E486" s="6" t="s">
        <v>412</v>
      </c>
      <c r="F486" s="5"/>
      <c r="G486" s="7">
        <f>G489+G491+G487</f>
        <v>0</v>
      </c>
      <c r="H486" s="7">
        <f>H489+H491+H487</f>
        <v>0</v>
      </c>
      <c r="I486" s="7">
        <f>I489+I491+I487</f>
        <v>0</v>
      </c>
      <c r="J486" s="13"/>
      <c r="K486" s="13"/>
      <c r="L486" s="13"/>
    </row>
    <row r="487" spans="2:12" ht="12.75" hidden="1">
      <c r="B487" s="15" t="s">
        <v>760</v>
      </c>
      <c r="C487" s="5" t="s">
        <v>60</v>
      </c>
      <c r="D487" s="6" t="s">
        <v>49</v>
      </c>
      <c r="E487" s="6" t="s">
        <v>761</v>
      </c>
      <c r="F487" s="5"/>
      <c r="G487" s="7">
        <f>G488</f>
        <v>0</v>
      </c>
      <c r="H487" s="7">
        <f>H488</f>
        <v>0</v>
      </c>
      <c r="I487" s="7">
        <f>I488</f>
        <v>0</v>
      </c>
      <c r="J487" s="13"/>
      <c r="K487" s="13"/>
      <c r="L487" s="13"/>
    </row>
    <row r="488" spans="2:12" ht="24" hidden="1">
      <c r="B488" s="15" t="s">
        <v>106</v>
      </c>
      <c r="C488" s="5" t="s">
        <v>60</v>
      </c>
      <c r="D488" s="6" t="s">
        <v>49</v>
      </c>
      <c r="E488" s="6" t="s">
        <v>761</v>
      </c>
      <c r="F488" s="5" t="s">
        <v>193</v>
      </c>
      <c r="G488" s="7">
        <v>0</v>
      </c>
      <c r="H488" s="7">
        <f>I488-G488</f>
        <v>0</v>
      </c>
      <c r="I488" s="7">
        <v>0</v>
      </c>
      <c r="J488" s="13"/>
      <c r="K488" s="13"/>
      <c r="L488" s="13"/>
    </row>
    <row r="489" spans="2:12" ht="12.75" hidden="1">
      <c r="B489" s="15" t="s">
        <v>506</v>
      </c>
      <c r="C489" s="5" t="s">
        <v>60</v>
      </c>
      <c r="D489" s="6" t="s">
        <v>49</v>
      </c>
      <c r="E489" s="6" t="s">
        <v>505</v>
      </c>
      <c r="F489" s="5"/>
      <c r="G489" s="7">
        <f>G490</f>
        <v>0</v>
      </c>
      <c r="H489" s="7">
        <f>H490+H491</f>
        <v>0</v>
      </c>
      <c r="I489" s="7">
        <f>I490+I491</f>
        <v>0</v>
      </c>
      <c r="J489" s="13"/>
      <c r="K489" s="13"/>
      <c r="L489" s="13"/>
    </row>
    <row r="490" spans="2:12" ht="24" hidden="1">
      <c r="B490" s="15" t="s">
        <v>111</v>
      </c>
      <c r="C490" s="5" t="s">
        <v>60</v>
      </c>
      <c r="D490" s="6" t="s">
        <v>49</v>
      </c>
      <c r="E490" s="6" t="s">
        <v>505</v>
      </c>
      <c r="F490" s="5" t="s">
        <v>200</v>
      </c>
      <c r="G490" s="7">
        <v>0</v>
      </c>
      <c r="H490" s="7"/>
      <c r="I490" s="7">
        <v>0</v>
      </c>
      <c r="J490" s="13"/>
      <c r="K490" s="13"/>
      <c r="L490" s="13"/>
    </row>
    <row r="491" spans="2:12" ht="24" hidden="1">
      <c r="B491" s="15" t="s">
        <v>540</v>
      </c>
      <c r="C491" s="5" t="s">
        <v>60</v>
      </c>
      <c r="D491" s="6" t="s">
        <v>49</v>
      </c>
      <c r="E491" s="6" t="s">
        <v>541</v>
      </c>
      <c r="F491" s="5"/>
      <c r="G491" s="7">
        <f>G492</f>
        <v>0</v>
      </c>
      <c r="H491" s="7">
        <f>H492</f>
        <v>0</v>
      </c>
      <c r="I491" s="7">
        <f>I492</f>
        <v>0</v>
      </c>
      <c r="J491" s="13"/>
      <c r="K491" s="13"/>
      <c r="L491" s="13"/>
    </row>
    <row r="492" spans="2:12" ht="24" hidden="1">
      <c r="B492" s="15" t="s">
        <v>111</v>
      </c>
      <c r="C492" s="5" t="s">
        <v>60</v>
      </c>
      <c r="D492" s="6" t="s">
        <v>49</v>
      </c>
      <c r="E492" s="6" t="s">
        <v>541</v>
      </c>
      <c r="F492" s="5" t="s">
        <v>200</v>
      </c>
      <c r="G492" s="7">
        <v>0</v>
      </c>
      <c r="H492" s="7">
        <v>0</v>
      </c>
      <c r="I492" s="7">
        <f>G492+H492</f>
        <v>0</v>
      </c>
      <c r="J492" s="13"/>
      <c r="K492" s="13"/>
      <c r="L492" s="13"/>
    </row>
    <row r="493" spans="2:12" ht="24" hidden="1">
      <c r="B493" s="15" t="s">
        <v>657</v>
      </c>
      <c r="C493" s="5" t="s">
        <v>60</v>
      </c>
      <c r="D493" s="6" t="s">
        <v>49</v>
      </c>
      <c r="E493" s="6" t="s">
        <v>629</v>
      </c>
      <c r="F493" s="5"/>
      <c r="G493" s="7">
        <f>G494</f>
        <v>0</v>
      </c>
      <c r="H493" s="7">
        <f>H494</f>
        <v>295587.5</v>
      </c>
      <c r="I493" s="7">
        <f>I494</f>
        <v>295587.5</v>
      </c>
      <c r="J493" s="13"/>
      <c r="K493" s="13"/>
      <c r="L493" s="13"/>
    </row>
    <row r="494" spans="2:12" ht="12.75" hidden="1">
      <c r="B494" s="15" t="s">
        <v>630</v>
      </c>
      <c r="C494" s="5" t="s">
        <v>60</v>
      </c>
      <c r="D494" s="6" t="s">
        <v>49</v>
      </c>
      <c r="E494" s="6" t="s">
        <v>631</v>
      </c>
      <c r="F494" s="5"/>
      <c r="G494" s="7">
        <f>G495+G498</f>
        <v>0</v>
      </c>
      <c r="H494" s="7">
        <f>H495+H498</f>
        <v>295587.5</v>
      </c>
      <c r="I494" s="7">
        <f>I495+I498</f>
        <v>295587.5</v>
      </c>
      <c r="J494" s="13"/>
      <c r="K494" s="13"/>
      <c r="L494" s="13"/>
    </row>
    <row r="495" spans="2:12" ht="12.75" hidden="1">
      <c r="B495" s="15" t="s">
        <v>632</v>
      </c>
      <c r="C495" s="5" t="s">
        <v>60</v>
      </c>
      <c r="D495" s="6" t="s">
        <v>49</v>
      </c>
      <c r="E495" s="6" t="s">
        <v>633</v>
      </c>
      <c r="F495" s="5"/>
      <c r="G495" s="7">
        <f aca="true" t="shared" si="41" ref="G495:I496">G496</f>
        <v>0</v>
      </c>
      <c r="H495" s="7">
        <f t="shared" si="41"/>
        <v>20000</v>
      </c>
      <c r="I495" s="7">
        <f t="shared" si="41"/>
        <v>20000</v>
      </c>
      <c r="J495" s="13"/>
      <c r="K495" s="13"/>
      <c r="L495" s="13"/>
    </row>
    <row r="496" spans="2:12" ht="12.75" hidden="1">
      <c r="B496" s="15" t="s">
        <v>634</v>
      </c>
      <c r="C496" s="5" t="s">
        <v>60</v>
      </c>
      <c r="D496" s="6" t="s">
        <v>49</v>
      </c>
      <c r="E496" s="6" t="s">
        <v>635</v>
      </c>
      <c r="F496" s="5"/>
      <c r="G496" s="7">
        <f t="shared" si="41"/>
        <v>0</v>
      </c>
      <c r="H496" s="7">
        <f t="shared" si="41"/>
        <v>20000</v>
      </c>
      <c r="I496" s="7">
        <f t="shared" si="41"/>
        <v>20000</v>
      </c>
      <c r="J496" s="13"/>
      <c r="K496" s="13"/>
      <c r="L496" s="13"/>
    </row>
    <row r="497" spans="2:12" ht="24" hidden="1">
      <c r="B497" s="15" t="s">
        <v>106</v>
      </c>
      <c r="C497" s="5" t="s">
        <v>60</v>
      </c>
      <c r="D497" s="6" t="s">
        <v>49</v>
      </c>
      <c r="E497" s="6" t="s">
        <v>635</v>
      </c>
      <c r="F497" s="5" t="s">
        <v>193</v>
      </c>
      <c r="G497" s="7">
        <v>0</v>
      </c>
      <c r="H497" s="7">
        <f>I497-G497</f>
        <v>20000</v>
      </c>
      <c r="I497" s="7">
        <v>20000</v>
      </c>
      <c r="J497" s="13"/>
      <c r="K497" s="13"/>
      <c r="L497" s="13"/>
    </row>
    <row r="498" spans="2:12" ht="24" hidden="1">
      <c r="B498" s="15" t="s">
        <v>636</v>
      </c>
      <c r="C498" s="5" t="s">
        <v>60</v>
      </c>
      <c r="D498" s="6" t="s">
        <v>49</v>
      </c>
      <c r="E498" s="6" t="s">
        <v>637</v>
      </c>
      <c r="F498" s="5"/>
      <c r="G498" s="7">
        <f>G499+G501</f>
        <v>0</v>
      </c>
      <c r="H498" s="7">
        <f>H499+H501</f>
        <v>275587.5</v>
      </c>
      <c r="I498" s="7">
        <f>I499+I501</f>
        <v>275587.5</v>
      </c>
      <c r="J498" s="13"/>
      <c r="K498" s="13"/>
      <c r="L498" s="13"/>
    </row>
    <row r="499" spans="2:12" ht="24" hidden="1">
      <c r="B499" s="15" t="s">
        <v>638</v>
      </c>
      <c r="C499" s="5" t="s">
        <v>60</v>
      </c>
      <c r="D499" s="6" t="s">
        <v>49</v>
      </c>
      <c r="E499" s="6" t="s">
        <v>639</v>
      </c>
      <c r="F499" s="5"/>
      <c r="G499" s="7">
        <f>G500</f>
        <v>0</v>
      </c>
      <c r="H499" s="7">
        <f>H500</f>
        <v>0</v>
      </c>
      <c r="I499" s="7">
        <f>I500</f>
        <v>0</v>
      </c>
      <c r="J499" s="13"/>
      <c r="K499" s="13"/>
      <c r="L499" s="13"/>
    </row>
    <row r="500" spans="2:12" ht="24" hidden="1">
      <c r="B500" s="15" t="s">
        <v>106</v>
      </c>
      <c r="C500" s="5" t="s">
        <v>60</v>
      </c>
      <c r="D500" s="6" t="s">
        <v>49</v>
      </c>
      <c r="E500" s="6" t="s">
        <v>639</v>
      </c>
      <c r="F500" s="5" t="s">
        <v>193</v>
      </c>
      <c r="G500" s="7">
        <v>0</v>
      </c>
      <c r="H500" s="7">
        <f>I500-G500</f>
        <v>0</v>
      </c>
      <c r="I500" s="7">
        <v>0</v>
      </c>
      <c r="J500" s="13"/>
      <c r="K500" s="13"/>
      <c r="L500" s="13"/>
    </row>
    <row r="501" spans="2:12" ht="12.75">
      <c r="B501" s="15" t="s">
        <v>640</v>
      </c>
      <c r="C501" s="5" t="s">
        <v>60</v>
      </c>
      <c r="D501" s="6" t="s">
        <v>49</v>
      </c>
      <c r="E501" s="6" t="s">
        <v>641</v>
      </c>
      <c r="F501" s="5"/>
      <c r="G501" s="7">
        <f>G502</f>
        <v>0</v>
      </c>
      <c r="H501" s="7">
        <f>H502</f>
        <v>275587.5</v>
      </c>
      <c r="I501" s="7">
        <f>I502</f>
        <v>275587.5</v>
      </c>
      <c r="J501" s="13"/>
      <c r="K501" s="13"/>
      <c r="L501" s="13"/>
    </row>
    <row r="502" spans="2:12" ht="24">
      <c r="B502" s="15" t="s">
        <v>106</v>
      </c>
      <c r="C502" s="5" t="s">
        <v>60</v>
      </c>
      <c r="D502" s="6" t="s">
        <v>49</v>
      </c>
      <c r="E502" s="6" t="s">
        <v>641</v>
      </c>
      <c r="F502" s="5" t="s">
        <v>193</v>
      </c>
      <c r="G502" s="7">
        <v>0</v>
      </c>
      <c r="H502" s="7">
        <f>I502-G502</f>
        <v>275587.5</v>
      </c>
      <c r="I502" s="7">
        <v>275587.5</v>
      </c>
      <c r="J502" s="13"/>
      <c r="K502" s="13"/>
      <c r="L502" s="13"/>
    </row>
    <row r="503" spans="2:12" ht="12.75">
      <c r="B503" s="15" t="s">
        <v>25</v>
      </c>
      <c r="C503" s="5" t="s">
        <v>60</v>
      </c>
      <c r="D503" s="6" t="s">
        <v>50</v>
      </c>
      <c r="E503" s="6"/>
      <c r="F503" s="5"/>
      <c r="G503" s="7">
        <f>G509+G518+G581+G504</f>
        <v>248325869.6</v>
      </c>
      <c r="H503" s="7">
        <f>H509+H518+H581+H504</f>
        <v>304132456.02000004</v>
      </c>
      <c r="I503" s="7">
        <f>I509+I518+I581+I504</f>
        <v>552458325.6199999</v>
      </c>
      <c r="J503" s="13"/>
      <c r="K503" s="13"/>
      <c r="L503" s="13"/>
    </row>
    <row r="504" spans="2:12" ht="36" hidden="1">
      <c r="B504" s="15" t="s">
        <v>724</v>
      </c>
      <c r="C504" s="5" t="s">
        <v>60</v>
      </c>
      <c r="D504" s="6" t="s">
        <v>50</v>
      </c>
      <c r="E504" s="6" t="s">
        <v>385</v>
      </c>
      <c r="F504" s="5"/>
      <c r="G504" s="7">
        <f aca="true" t="shared" si="42" ref="G504:I507">G505</f>
        <v>0</v>
      </c>
      <c r="H504" s="7">
        <f t="shared" si="42"/>
        <v>0</v>
      </c>
      <c r="I504" s="7">
        <f t="shared" si="42"/>
        <v>0</v>
      </c>
      <c r="J504" s="13"/>
      <c r="K504" s="13"/>
      <c r="L504" s="13"/>
    </row>
    <row r="505" spans="2:12" ht="12.75" hidden="1">
      <c r="B505" s="15" t="s">
        <v>451</v>
      </c>
      <c r="C505" s="5" t="s">
        <v>60</v>
      </c>
      <c r="D505" s="6" t="s">
        <v>50</v>
      </c>
      <c r="E505" s="6" t="s">
        <v>384</v>
      </c>
      <c r="F505" s="5"/>
      <c r="G505" s="7">
        <f t="shared" si="42"/>
        <v>0</v>
      </c>
      <c r="H505" s="7">
        <f t="shared" si="42"/>
        <v>0</v>
      </c>
      <c r="I505" s="7">
        <f t="shared" si="42"/>
        <v>0</v>
      </c>
      <c r="J505" s="13"/>
      <c r="K505" s="13"/>
      <c r="L505" s="13"/>
    </row>
    <row r="506" spans="2:12" ht="12.75" hidden="1">
      <c r="B506" s="15" t="s">
        <v>452</v>
      </c>
      <c r="C506" s="5" t="s">
        <v>60</v>
      </c>
      <c r="D506" s="6" t="s">
        <v>50</v>
      </c>
      <c r="E506" s="6" t="s">
        <v>97</v>
      </c>
      <c r="F506" s="5"/>
      <c r="G506" s="7">
        <f t="shared" si="42"/>
        <v>0</v>
      </c>
      <c r="H506" s="7">
        <f t="shared" si="42"/>
        <v>0</v>
      </c>
      <c r="I506" s="7">
        <f t="shared" si="42"/>
        <v>0</v>
      </c>
      <c r="J506" s="13"/>
      <c r="K506" s="13"/>
      <c r="L506" s="13"/>
    </row>
    <row r="507" spans="2:12" ht="12.75" hidden="1">
      <c r="B507" s="15" t="s">
        <v>725</v>
      </c>
      <c r="C507" s="5" t="s">
        <v>60</v>
      </c>
      <c r="D507" s="6" t="s">
        <v>50</v>
      </c>
      <c r="E507" s="6" t="s">
        <v>726</v>
      </c>
      <c r="F507" s="5"/>
      <c r="G507" s="7">
        <f t="shared" si="42"/>
        <v>0</v>
      </c>
      <c r="H507" s="7">
        <f t="shared" si="42"/>
        <v>0</v>
      </c>
      <c r="I507" s="7">
        <f t="shared" si="42"/>
        <v>0</v>
      </c>
      <c r="J507" s="13"/>
      <c r="K507" s="13"/>
      <c r="L507" s="13"/>
    </row>
    <row r="508" spans="2:12" ht="24" hidden="1">
      <c r="B508" s="15" t="s">
        <v>106</v>
      </c>
      <c r="C508" s="5" t="s">
        <v>60</v>
      </c>
      <c r="D508" s="6" t="s">
        <v>50</v>
      </c>
      <c r="E508" s="6" t="s">
        <v>726</v>
      </c>
      <c r="F508" s="5" t="s">
        <v>193</v>
      </c>
      <c r="G508" s="7">
        <v>0</v>
      </c>
      <c r="H508" s="7">
        <f>I508-G508</f>
        <v>0</v>
      </c>
      <c r="I508" s="7">
        <v>0</v>
      </c>
      <c r="J508" s="13"/>
      <c r="K508" s="13"/>
      <c r="L508" s="13"/>
    </row>
    <row r="509" spans="2:12" ht="12.75" hidden="1">
      <c r="B509" s="15" t="s">
        <v>589</v>
      </c>
      <c r="C509" s="5" t="s">
        <v>60</v>
      </c>
      <c r="D509" s="6" t="s">
        <v>50</v>
      </c>
      <c r="E509" s="5" t="s">
        <v>298</v>
      </c>
      <c r="F509" s="5"/>
      <c r="G509" s="7">
        <f aca="true" t="shared" si="43" ref="G509:I510">G510</f>
        <v>0</v>
      </c>
      <c r="H509" s="7">
        <f t="shared" si="43"/>
        <v>0</v>
      </c>
      <c r="I509" s="7">
        <f t="shared" si="43"/>
        <v>0</v>
      </c>
      <c r="J509" s="13"/>
      <c r="K509" s="13"/>
      <c r="L509" s="13"/>
    </row>
    <row r="510" spans="2:12" ht="24" hidden="1">
      <c r="B510" s="15" t="s">
        <v>372</v>
      </c>
      <c r="C510" s="5" t="s">
        <v>60</v>
      </c>
      <c r="D510" s="6" t="s">
        <v>50</v>
      </c>
      <c r="E510" s="5" t="s">
        <v>301</v>
      </c>
      <c r="F510" s="5"/>
      <c r="G510" s="7">
        <f t="shared" si="43"/>
        <v>0</v>
      </c>
      <c r="H510" s="7">
        <f t="shared" si="43"/>
        <v>0</v>
      </c>
      <c r="I510" s="7">
        <f t="shared" si="43"/>
        <v>0</v>
      </c>
      <c r="J510" s="13"/>
      <c r="K510" s="13"/>
      <c r="L510" s="13"/>
    </row>
    <row r="511" spans="2:12" ht="24" hidden="1">
      <c r="B511" s="15" t="s">
        <v>590</v>
      </c>
      <c r="C511" s="5" t="s">
        <v>60</v>
      </c>
      <c r="D511" s="6" t="s">
        <v>50</v>
      </c>
      <c r="E511" s="5" t="s">
        <v>591</v>
      </c>
      <c r="F511" s="5"/>
      <c r="G511" s="7">
        <f>G512+G514+G516</f>
        <v>0</v>
      </c>
      <c r="H511" s="7">
        <f>H512+H514+H516</f>
        <v>0</v>
      </c>
      <c r="I511" s="7">
        <f>I512+I514+I516</f>
        <v>0</v>
      </c>
      <c r="J511" s="13"/>
      <c r="K511" s="13"/>
      <c r="L511" s="13"/>
    </row>
    <row r="512" spans="2:12" ht="12.75" hidden="1">
      <c r="B512" s="15" t="s">
        <v>592</v>
      </c>
      <c r="C512" s="5" t="s">
        <v>60</v>
      </c>
      <c r="D512" s="6" t="s">
        <v>50</v>
      </c>
      <c r="E512" s="5" t="s">
        <v>593</v>
      </c>
      <c r="F512" s="5"/>
      <c r="G512" s="7">
        <f>G513</f>
        <v>0</v>
      </c>
      <c r="H512" s="7">
        <f>H513</f>
        <v>0</v>
      </c>
      <c r="I512" s="7">
        <f>I513</f>
        <v>0</v>
      </c>
      <c r="J512" s="13"/>
      <c r="K512" s="13"/>
      <c r="L512" s="13"/>
    </row>
    <row r="513" spans="2:12" ht="24" hidden="1">
      <c r="B513" s="15" t="s">
        <v>105</v>
      </c>
      <c r="C513" s="5" t="s">
        <v>60</v>
      </c>
      <c r="D513" s="6" t="s">
        <v>50</v>
      </c>
      <c r="E513" s="5" t="s">
        <v>593</v>
      </c>
      <c r="F513" s="5" t="s">
        <v>192</v>
      </c>
      <c r="G513" s="7">
        <v>0</v>
      </c>
      <c r="H513" s="7">
        <f>I513-G513</f>
        <v>0</v>
      </c>
      <c r="I513" s="7">
        <v>0</v>
      </c>
      <c r="J513" s="13"/>
      <c r="K513" s="13"/>
      <c r="L513" s="13"/>
    </row>
    <row r="514" spans="2:12" ht="48" hidden="1">
      <c r="B514" s="15" t="s">
        <v>594</v>
      </c>
      <c r="C514" s="5" t="s">
        <v>60</v>
      </c>
      <c r="D514" s="6" t="s">
        <v>50</v>
      </c>
      <c r="E514" s="5" t="s">
        <v>595</v>
      </c>
      <c r="F514" s="5"/>
      <c r="G514" s="7">
        <f>G515</f>
        <v>0</v>
      </c>
      <c r="H514" s="7">
        <f>H515</f>
        <v>0</v>
      </c>
      <c r="I514" s="7">
        <f>I515</f>
        <v>0</v>
      </c>
      <c r="J514" s="13"/>
      <c r="K514" s="13"/>
      <c r="L514" s="13"/>
    </row>
    <row r="515" spans="2:12" ht="24" hidden="1">
      <c r="B515" s="15" t="s">
        <v>105</v>
      </c>
      <c r="C515" s="5" t="s">
        <v>60</v>
      </c>
      <c r="D515" s="6" t="s">
        <v>50</v>
      </c>
      <c r="E515" s="5" t="s">
        <v>595</v>
      </c>
      <c r="F515" s="5" t="s">
        <v>192</v>
      </c>
      <c r="G515" s="7">
        <v>0</v>
      </c>
      <c r="H515" s="7">
        <f>I515-G515</f>
        <v>0</v>
      </c>
      <c r="I515" s="7">
        <v>0</v>
      </c>
      <c r="J515" s="13"/>
      <c r="K515" s="13"/>
      <c r="L515" s="13"/>
    </row>
    <row r="516" spans="2:12" ht="48" hidden="1">
      <c r="B516" s="15" t="s">
        <v>594</v>
      </c>
      <c r="C516" s="5" t="s">
        <v>60</v>
      </c>
      <c r="D516" s="6" t="s">
        <v>50</v>
      </c>
      <c r="E516" s="5" t="s">
        <v>665</v>
      </c>
      <c r="F516" s="5"/>
      <c r="G516" s="7">
        <f>G517</f>
        <v>0</v>
      </c>
      <c r="H516" s="7">
        <f>H517</f>
        <v>0</v>
      </c>
      <c r="I516" s="7">
        <f>I517</f>
        <v>0</v>
      </c>
      <c r="J516" s="13"/>
      <c r="K516" s="13"/>
      <c r="L516" s="13"/>
    </row>
    <row r="517" spans="2:12" ht="24" customHeight="1" hidden="1">
      <c r="B517" s="15" t="s">
        <v>105</v>
      </c>
      <c r="C517" s="5" t="s">
        <v>60</v>
      </c>
      <c r="D517" s="6" t="s">
        <v>50</v>
      </c>
      <c r="E517" s="5" t="s">
        <v>665</v>
      </c>
      <c r="F517" s="5" t="s">
        <v>192</v>
      </c>
      <c r="G517" s="7">
        <v>0</v>
      </c>
      <c r="H517" s="7">
        <f>I517-G517</f>
        <v>0</v>
      </c>
      <c r="I517" s="7">
        <v>0</v>
      </c>
      <c r="J517" s="13"/>
      <c r="K517" s="13"/>
      <c r="L517" s="13"/>
    </row>
    <row r="518" spans="2:12" ht="24">
      <c r="B518" s="15" t="s">
        <v>334</v>
      </c>
      <c r="C518" s="5" t="s">
        <v>60</v>
      </c>
      <c r="D518" s="6" t="s">
        <v>50</v>
      </c>
      <c r="E518" s="6" t="s">
        <v>254</v>
      </c>
      <c r="F518" s="5"/>
      <c r="G518" s="7">
        <f>G519+G581</f>
        <v>248325869.6</v>
      </c>
      <c r="H518" s="7">
        <f>H519</f>
        <v>302938468.52000004</v>
      </c>
      <c r="I518" s="7">
        <f>I519</f>
        <v>551264338.1199999</v>
      </c>
      <c r="J518" s="13"/>
      <c r="K518" s="13"/>
      <c r="L518" s="13"/>
    </row>
    <row r="519" spans="2:12" ht="12.75">
      <c r="B519" s="15" t="s">
        <v>335</v>
      </c>
      <c r="C519" s="5" t="s">
        <v>60</v>
      </c>
      <c r="D519" s="6" t="s">
        <v>50</v>
      </c>
      <c r="E519" s="6" t="s">
        <v>249</v>
      </c>
      <c r="F519" s="5"/>
      <c r="G519" s="7">
        <f>G520+G545+G573+G578</f>
        <v>248325869.6</v>
      </c>
      <c r="H519" s="7">
        <f>H520+H545+H573+H578</f>
        <v>302938468.52000004</v>
      </c>
      <c r="I519" s="7">
        <f>I520+I545+I573+I578</f>
        <v>551264338.1199999</v>
      </c>
      <c r="J519" s="13"/>
      <c r="K519" s="13"/>
      <c r="L519" s="13"/>
    </row>
    <row r="520" spans="2:12" ht="24">
      <c r="B520" s="15" t="s">
        <v>358</v>
      </c>
      <c r="C520" s="5" t="s">
        <v>60</v>
      </c>
      <c r="D520" s="6" t="s">
        <v>50</v>
      </c>
      <c r="E520" s="6" t="s">
        <v>281</v>
      </c>
      <c r="F520" s="5"/>
      <c r="G520" s="7">
        <f>G521+G523+G525+G537+G539+G543+G541+G529+G533+G531+G527+G535</f>
        <v>168950529</v>
      </c>
      <c r="H520" s="7">
        <f>H521+H523+H525+H537+H539+H543+H541+H529+H533+H531+H527+H535</f>
        <v>271980016.14000005</v>
      </c>
      <c r="I520" s="7">
        <f>I521+I523+I525+I537+I539+I543+I541+I529+I533+I531+I527+I535</f>
        <v>440930545.1399999</v>
      </c>
      <c r="J520" s="13"/>
      <c r="K520" s="13"/>
      <c r="L520" s="13"/>
    </row>
    <row r="521" spans="2:12" ht="24">
      <c r="B521" s="15" t="s">
        <v>359</v>
      </c>
      <c r="C521" s="5" t="s">
        <v>60</v>
      </c>
      <c r="D521" s="6" t="s">
        <v>50</v>
      </c>
      <c r="E521" s="6" t="s">
        <v>282</v>
      </c>
      <c r="F521" s="5"/>
      <c r="G521" s="7">
        <f>G522</f>
        <v>49595010.06999999</v>
      </c>
      <c r="H521" s="7">
        <f>H522</f>
        <v>96801498.94000003</v>
      </c>
      <c r="I521" s="7">
        <f>I522</f>
        <v>146396509.01000002</v>
      </c>
      <c r="J521" s="13"/>
      <c r="K521" s="13"/>
      <c r="L521" s="13"/>
    </row>
    <row r="522" spans="2:12" ht="24">
      <c r="B522" s="15" t="s">
        <v>106</v>
      </c>
      <c r="C522" s="5" t="s">
        <v>60</v>
      </c>
      <c r="D522" s="6" t="s">
        <v>50</v>
      </c>
      <c r="E522" s="6" t="s">
        <v>282</v>
      </c>
      <c r="F522" s="5" t="s">
        <v>193</v>
      </c>
      <c r="G522" s="7">
        <f>80872210.07-31277200</f>
        <v>49595010.06999999</v>
      </c>
      <c r="H522" s="7">
        <f>I522-G522</f>
        <v>96801498.94000003</v>
      </c>
      <c r="I522" s="7">
        <f>47240550+14266650+180540+1000000+120000+11710832+38310762+1200000+584870.55+360200+56000+460800+245000+263860+310000+17573342.25+4736000+4458864+1776076.8+347139+1095022.41+100000</f>
        <v>146396509.01000002</v>
      </c>
      <c r="J522" s="13"/>
      <c r="K522" s="13"/>
      <c r="L522" s="13"/>
    </row>
    <row r="523" spans="2:12" ht="68.25" customHeight="1" hidden="1">
      <c r="B523" s="15" t="s">
        <v>235</v>
      </c>
      <c r="C523" s="5" t="s">
        <v>60</v>
      </c>
      <c r="D523" s="6" t="s">
        <v>50</v>
      </c>
      <c r="E523" s="6" t="s">
        <v>283</v>
      </c>
      <c r="F523" s="5"/>
      <c r="G523" s="7">
        <f>G524</f>
        <v>0</v>
      </c>
      <c r="H523" s="7">
        <f>H524</f>
        <v>0</v>
      </c>
      <c r="I523" s="7">
        <f>I524</f>
        <v>0</v>
      </c>
      <c r="J523" s="13"/>
      <c r="K523" s="13"/>
      <c r="L523" s="13"/>
    </row>
    <row r="524" spans="2:12" ht="24" hidden="1">
      <c r="B524" s="15" t="s">
        <v>106</v>
      </c>
      <c r="C524" s="5" t="s">
        <v>60</v>
      </c>
      <c r="D524" s="6" t="s">
        <v>50</v>
      </c>
      <c r="E524" s="6" t="s">
        <v>283</v>
      </c>
      <c r="F524" s="5" t="s">
        <v>193</v>
      </c>
      <c r="G524" s="7">
        <v>0</v>
      </c>
      <c r="H524" s="7">
        <f>I524-G524</f>
        <v>0</v>
      </c>
      <c r="I524" s="7">
        <v>0</v>
      </c>
      <c r="J524" s="13"/>
      <c r="K524" s="13"/>
      <c r="L524" s="13"/>
    </row>
    <row r="525" spans="2:12" ht="60">
      <c r="B525" s="16" t="s">
        <v>357</v>
      </c>
      <c r="C525" s="5" t="s">
        <v>60</v>
      </c>
      <c r="D525" s="6" t="s">
        <v>50</v>
      </c>
      <c r="E525" s="6" t="s">
        <v>284</v>
      </c>
      <c r="F525" s="5"/>
      <c r="G525" s="7">
        <f>G526</f>
        <v>75489414</v>
      </c>
      <c r="H525" s="7">
        <f>H526</f>
        <v>149045499</v>
      </c>
      <c r="I525" s="7">
        <f>I526</f>
        <v>224534913</v>
      </c>
      <c r="J525" s="13"/>
      <c r="K525" s="13"/>
      <c r="L525" s="13"/>
    </row>
    <row r="526" spans="2:12" ht="24">
      <c r="B526" s="15" t="s">
        <v>106</v>
      </c>
      <c r="C526" s="5" t="s">
        <v>60</v>
      </c>
      <c r="D526" s="6" t="s">
        <v>50</v>
      </c>
      <c r="E526" s="6" t="s">
        <v>284</v>
      </c>
      <c r="F526" s="5" t="s">
        <v>193</v>
      </c>
      <c r="G526" s="7">
        <v>75489414</v>
      </c>
      <c r="H526" s="7">
        <f>I526-G526</f>
        <v>149045499</v>
      </c>
      <c r="I526" s="7">
        <f>217129733+2405180+5000000</f>
        <v>224534913</v>
      </c>
      <c r="J526" s="13"/>
      <c r="K526" s="13"/>
      <c r="L526" s="13"/>
    </row>
    <row r="527" spans="2:12" ht="36">
      <c r="B527" s="15" t="s">
        <v>516</v>
      </c>
      <c r="C527" s="5" t="s">
        <v>60</v>
      </c>
      <c r="D527" s="6" t="s">
        <v>50</v>
      </c>
      <c r="E527" s="6" t="s">
        <v>571</v>
      </c>
      <c r="F527" s="5"/>
      <c r="G527" s="7">
        <f>G528</f>
        <v>25780000</v>
      </c>
      <c r="H527" s="7">
        <f>H528</f>
        <v>13200</v>
      </c>
      <c r="I527" s="7">
        <f>I528</f>
        <v>25793200</v>
      </c>
      <c r="J527" s="13"/>
      <c r="K527" s="13"/>
      <c r="L527" s="13"/>
    </row>
    <row r="528" spans="2:12" ht="24">
      <c r="B528" s="15" t="s">
        <v>106</v>
      </c>
      <c r="C528" s="5" t="s">
        <v>60</v>
      </c>
      <c r="D528" s="6" t="s">
        <v>50</v>
      </c>
      <c r="E528" s="6" t="s">
        <v>571</v>
      </c>
      <c r="F528" s="5" t="s">
        <v>193</v>
      </c>
      <c r="G528" s="7">
        <f>24902300+877700</f>
        <v>25780000</v>
      </c>
      <c r="H528" s="7">
        <f>I528-G528</f>
        <v>13200</v>
      </c>
      <c r="I528" s="7">
        <v>25793200</v>
      </c>
      <c r="J528" s="13"/>
      <c r="K528" s="13"/>
      <c r="L528" s="13"/>
    </row>
    <row r="529" spans="2:12" ht="36" hidden="1">
      <c r="B529" s="15" t="s">
        <v>516</v>
      </c>
      <c r="C529" s="5" t="s">
        <v>60</v>
      </c>
      <c r="D529" s="6" t="s">
        <v>50</v>
      </c>
      <c r="E529" s="6" t="s">
        <v>517</v>
      </c>
      <c r="F529" s="5"/>
      <c r="G529" s="7">
        <f>G530</f>
        <v>0</v>
      </c>
      <c r="H529" s="7">
        <f>H530</f>
        <v>0</v>
      </c>
      <c r="I529" s="7">
        <f>I530</f>
        <v>0</v>
      </c>
      <c r="J529" s="13"/>
      <c r="K529" s="13"/>
      <c r="L529" s="13"/>
    </row>
    <row r="530" spans="2:12" ht="24" hidden="1">
      <c r="B530" s="15" t="s">
        <v>106</v>
      </c>
      <c r="C530" s="5" t="s">
        <v>60</v>
      </c>
      <c r="D530" s="6" t="s">
        <v>50</v>
      </c>
      <c r="E530" s="6" t="s">
        <v>517</v>
      </c>
      <c r="F530" s="5" t="s">
        <v>193</v>
      </c>
      <c r="G530" s="7">
        <v>0</v>
      </c>
      <c r="H530" s="7">
        <v>0</v>
      </c>
      <c r="I530" s="7">
        <f>G530+H530</f>
        <v>0</v>
      </c>
      <c r="J530" s="13"/>
      <c r="K530" s="13"/>
      <c r="L530" s="13"/>
    </row>
    <row r="531" spans="2:12" ht="36">
      <c r="B531" s="15" t="s">
        <v>520</v>
      </c>
      <c r="C531" s="5" t="s">
        <v>60</v>
      </c>
      <c r="D531" s="6" t="s">
        <v>50</v>
      </c>
      <c r="E531" s="6" t="s">
        <v>521</v>
      </c>
      <c r="F531" s="5"/>
      <c r="G531" s="7">
        <f>G532</f>
        <v>14225696.77</v>
      </c>
      <c r="H531" s="7">
        <f>H532</f>
        <v>3772874.66</v>
      </c>
      <c r="I531" s="7">
        <f>I532</f>
        <v>17998571.43</v>
      </c>
      <c r="J531" s="13"/>
      <c r="K531" s="13"/>
      <c r="L531" s="13"/>
    </row>
    <row r="532" spans="2:12" ht="24">
      <c r="B532" s="15" t="s">
        <v>106</v>
      </c>
      <c r="C532" s="5" t="s">
        <v>60</v>
      </c>
      <c r="D532" s="6" t="s">
        <v>50</v>
      </c>
      <c r="E532" s="6" t="s">
        <v>521</v>
      </c>
      <c r="F532" s="5" t="s">
        <v>193</v>
      </c>
      <c r="G532" s="7">
        <v>14225696.77</v>
      </c>
      <c r="H532" s="7">
        <f>I532-G532</f>
        <v>3772874.66</v>
      </c>
      <c r="I532" s="7">
        <f>17462214+176386+359971.43</f>
        <v>17998571.43</v>
      </c>
      <c r="J532" s="13"/>
      <c r="K532" s="13"/>
      <c r="L532" s="13"/>
    </row>
    <row r="533" spans="2:12" ht="24" hidden="1">
      <c r="B533" s="15" t="s">
        <v>540</v>
      </c>
      <c r="C533" s="5" t="s">
        <v>60</v>
      </c>
      <c r="D533" s="6" t="s">
        <v>50</v>
      </c>
      <c r="E533" s="6" t="s">
        <v>567</v>
      </c>
      <c r="F533" s="5"/>
      <c r="G533" s="7">
        <f>G534</f>
        <v>0</v>
      </c>
      <c r="H533" s="7">
        <f>H534</f>
        <v>0</v>
      </c>
      <c r="I533" s="7">
        <f>I534</f>
        <v>0</v>
      </c>
      <c r="J533" s="13"/>
      <c r="K533" s="13"/>
      <c r="L533" s="13"/>
    </row>
    <row r="534" spans="2:12" ht="24" hidden="1">
      <c r="B534" s="15" t="s">
        <v>106</v>
      </c>
      <c r="C534" s="5" t="s">
        <v>60</v>
      </c>
      <c r="D534" s="6" t="s">
        <v>50</v>
      </c>
      <c r="E534" s="6" t="s">
        <v>567</v>
      </c>
      <c r="F534" s="5" t="s">
        <v>193</v>
      </c>
      <c r="G534" s="7">
        <v>0</v>
      </c>
      <c r="H534" s="7">
        <v>0</v>
      </c>
      <c r="I534" s="7">
        <f>G534+H534</f>
        <v>0</v>
      </c>
      <c r="J534" s="13"/>
      <c r="K534" s="13"/>
      <c r="L534" s="13"/>
    </row>
    <row r="535" spans="2:12" ht="12.75" hidden="1">
      <c r="B535" s="15" t="s">
        <v>755</v>
      </c>
      <c r="C535" s="5" t="s">
        <v>60</v>
      </c>
      <c r="D535" s="6" t="s">
        <v>50</v>
      </c>
      <c r="E535" s="6" t="s">
        <v>754</v>
      </c>
      <c r="F535" s="5"/>
      <c r="G535" s="7">
        <f>G536</f>
        <v>0</v>
      </c>
      <c r="H535" s="7">
        <f>H536</f>
        <v>0</v>
      </c>
      <c r="I535" s="7">
        <f>I536</f>
        <v>0</v>
      </c>
      <c r="J535" s="13"/>
      <c r="K535" s="13"/>
      <c r="L535" s="13"/>
    </row>
    <row r="536" spans="2:12" ht="24" hidden="1">
      <c r="B536" s="15" t="s">
        <v>106</v>
      </c>
      <c r="C536" s="5" t="s">
        <v>60</v>
      </c>
      <c r="D536" s="6" t="s">
        <v>50</v>
      </c>
      <c r="E536" s="6" t="s">
        <v>754</v>
      </c>
      <c r="F536" s="5" t="s">
        <v>193</v>
      </c>
      <c r="G536" s="7">
        <v>0</v>
      </c>
      <c r="H536" s="7">
        <f>I536-G536</f>
        <v>0</v>
      </c>
      <c r="I536" s="7">
        <v>0</v>
      </c>
      <c r="J536" s="13"/>
      <c r="K536" s="13"/>
      <c r="L536" s="13"/>
    </row>
    <row r="537" spans="2:12" ht="24" hidden="1">
      <c r="B537" s="15" t="s">
        <v>233</v>
      </c>
      <c r="C537" s="5" t="s">
        <v>60</v>
      </c>
      <c r="D537" s="6" t="s">
        <v>50</v>
      </c>
      <c r="E537" s="6" t="s">
        <v>286</v>
      </c>
      <c r="F537" s="5"/>
      <c r="G537" s="7">
        <f>G538</f>
        <v>0</v>
      </c>
      <c r="H537" s="7">
        <f>H538</f>
        <v>0</v>
      </c>
      <c r="I537" s="7">
        <f>I538</f>
        <v>0</v>
      </c>
      <c r="J537" s="13"/>
      <c r="K537" s="13"/>
      <c r="L537" s="13"/>
    </row>
    <row r="538" spans="2:12" ht="24" hidden="1">
      <c r="B538" s="15" t="s">
        <v>106</v>
      </c>
      <c r="C538" s="5" t="s">
        <v>60</v>
      </c>
      <c r="D538" s="6" t="s">
        <v>50</v>
      </c>
      <c r="E538" s="6" t="s">
        <v>286</v>
      </c>
      <c r="F538" s="5" t="s">
        <v>193</v>
      </c>
      <c r="G538" s="7">
        <v>0</v>
      </c>
      <c r="H538" s="7">
        <v>0</v>
      </c>
      <c r="I538" s="7">
        <v>0</v>
      </c>
      <c r="J538" s="13"/>
      <c r="K538" s="13"/>
      <c r="L538" s="13"/>
    </row>
    <row r="539" spans="2:12" ht="24">
      <c r="B539" s="15" t="s">
        <v>232</v>
      </c>
      <c r="C539" s="5" t="s">
        <v>60</v>
      </c>
      <c r="D539" s="6" t="s">
        <v>50</v>
      </c>
      <c r="E539" s="6" t="s">
        <v>285</v>
      </c>
      <c r="F539" s="5"/>
      <c r="G539" s="7">
        <f>G540</f>
        <v>1646428.57</v>
      </c>
      <c r="H539" s="7">
        <f>H540</f>
        <v>442551.02</v>
      </c>
      <c r="I539" s="7">
        <f>I540</f>
        <v>2088979.59</v>
      </c>
      <c r="J539" s="13"/>
      <c r="K539" s="13"/>
      <c r="L539" s="13"/>
    </row>
    <row r="540" spans="2:12" ht="24">
      <c r="B540" s="15" t="s">
        <v>106</v>
      </c>
      <c r="C540" s="5" t="s">
        <v>60</v>
      </c>
      <c r="D540" s="6" t="s">
        <v>50</v>
      </c>
      <c r="E540" s="6" t="s">
        <v>285</v>
      </c>
      <c r="F540" s="5" t="s">
        <v>193</v>
      </c>
      <c r="G540" s="7">
        <v>1646428.57</v>
      </c>
      <c r="H540" s="7">
        <f>I540-G540</f>
        <v>442551.02</v>
      </c>
      <c r="I540" s="7">
        <f>43779.59+2045200</f>
        <v>2088979.59</v>
      </c>
      <c r="J540" s="13"/>
      <c r="K540" s="13"/>
      <c r="L540" s="13"/>
    </row>
    <row r="541" spans="2:12" ht="24">
      <c r="B541" s="15" t="s">
        <v>518</v>
      </c>
      <c r="C541" s="5" t="s">
        <v>60</v>
      </c>
      <c r="D541" s="6" t="s">
        <v>50</v>
      </c>
      <c r="E541" s="6" t="s">
        <v>519</v>
      </c>
      <c r="F541" s="5"/>
      <c r="G541" s="7">
        <f>G542</f>
        <v>2213979.59</v>
      </c>
      <c r="H541" s="7">
        <f>H542</f>
        <v>1887959.19</v>
      </c>
      <c r="I541" s="7">
        <f>I542</f>
        <v>4101938.78</v>
      </c>
      <c r="J541" s="13"/>
      <c r="K541" s="13"/>
      <c r="L541" s="13"/>
    </row>
    <row r="542" spans="2:12" ht="24">
      <c r="B542" s="15" t="s">
        <v>106</v>
      </c>
      <c r="C542" s="5" t="s">
        <v>60</v>
      </c>
      <c r="D542" s="6" t="s">
        <v>50</v>
      </c>
      <c r="E542" s="6" t="s">
        <v>519</v>
      </c>
      <c r="F542" s="5" t="s">
        <v>193</v>
      </c>
      <c r="G542" s="7">
        <v>2213979.59</v>
      </c>
      <c r="H542" s="7">
        <f>I542-G542</f>
        <v>1887959.19</v>
      </c>
      <c r="I542" s="7">
        <f>82038.78+4019900</f>
        <v>4101938.78</v>
      </c>
      <c r="J542" s="13"/>
      <c r="K542" s="13"/>
      <c r="L542" s="13"/>
    </row>
    <row r="543" spans="2:12" ht="24">
      <c r="B543" s="15" t="s">
        <v>456</v>
      </c>
      <c r="C543" s="5" t="s">
        <v>60</v>
      </c>
      <c r="D543" s="6" t="s">
        <v>50</v>
      </c>
      <c r="E543" s="6" t="s">
        <v>413</v>
      </c>
      <c r="F543" s="5"/>
      <c r="G543" s="7">
        <f>G544</f>
        <v>0</v>
      </c>
      <c r="H543" s="7">
        <f>H544</f>
        <v>20016433.33</v>
      </c>
      <c r="I543" s="7">
        <f>I544</f>
        <v>20016433.33</v>
      </c>
      <c r="J543" s="13"/>
      <c r="K543" s="13"/>
      <c r="L543" s="13"/>
    </row>
    <row r="544" spans="2:12" ht="24">
      <c r="B544" s="15" t="s">
        <v>106</v>
      </c>
      <c r="C544" s="5" t="s">
        <v>60</v>
      </c>
      <c r="D544" s="6" t="s">
        <v>50</v>
      </c>
      <c r="E544" s="6" t="s">
        <v>413</v>
      </c>
      <c r="F544" s="5" t="s">
        <v>193</v>
      </c>
      <c r="G544" s="7">
        <v>0</v>
      </c>
      <c r="H544" s="7">
        <f>I544-G544</f>
        <v>20016433.33</v>
      </c>
      <c r="I544" s="7">
        <f>333233.33+19683200</f>
        <v>20016433.33</v>
      </c>
      <c r="J544" s="13"/>
      <c r="K544" s="13"/>
      <c r="L544" s="13"/>
    </row>
    <row r="545" spans="2:12" ht="36">
      <c r="B545" s="15" t="s">
        <v>337</v>
      </c>
      <c r="C545" s="5" t="s">
        <v>60</v>
      </c>
      <c r="D545" s="6" t="s">
        <v>50</v>
      </c>
      <c r="E545" s="6" t="s">
        <v>336</v>
      </c>
      <c r="F545" s="5"/>
      <c r="G545" s="7">
        <f>G548+G560+G558+G564+G554+G546+G550+G562+G556+G552+G566+G568+G570</f>
        <v>79375340.6</v>
      </c>
      <c r="H545" s="7">
        <f>H548+H560+H558+H564+H554+H546+H550+H562+H556+H552+H566+H568+H570</f>
        <v>30698952.380000003</v>
      </c>
      <c r="I545" s="7">
        <f>I548+I560+I558+I564+I554+I546+I550+I562+I556+I552+I566+I568+I570</f>
        <v>110074292.98</v>
      </c>
      <c r="J545" s="13"/>
      <c r="K545" s="13"/>
      <c r="L545" s="13"/>
    </row>
    <row r="546" spans="2:12" ht="12.75" hidden="1">
      <c r="B546" s="15" t="s">
        <v>721</v>
      </c>
      <c r="C546" s="5" t="s">
        <v>60</v>
      </c>
      <c r="D546" s="6" t="s">
        <v>50</v>
      </c>
      <c r="E546" s="6" t="s">
        <v>722</v>
      </c>
      <c r="F546" s="5"/>
      <c r="G546" s="7">
        <f>G547</f>
        <v>0</v>
      </c>
      <c r="H546" s="7">
        <f>H547</f>
        <v>0</v>
      </c>
      <c r="I546" s="7">
        <f>I547</f>
        <v>0</v>
      </c>
      <c r="J546" s="13"/>
      <c r="K546" s="13"/>
      <c r="L546" s="13"/>
    </row>
    <row r="547" spans="2:12" ht="24" hidden="1">
      <c r="B547" s="15" t="s">
        <v>106</v>
      </c>
      <c r="C547" s="5" t="s">
        <v>60</v>
      </c>
      <c r="D547" s="6" t="s">
        <v>50</v>
      </c>
      <c r="E547" s="6" t="s">
        <v>722</v>
      </c>
      <c r="F547" s="5" t="s">
        <v>193</v>
      </c>
      <c r="G547" s="7">
        <v>0</v>
      </c>
      <c r="H547" s="7">
        <v>0</v>
      </c>
      <c r="I547" s="7">
        <v>0</v>
      </c>
      <c r="J547" s="13"/>
      <c r="K547" s="13"/>
      <c r="L547" s="13"/>
    </row>
    <row r="548" spans="2:12" ht="21" customHeight="1">
      <c r="B548" s="15" t="s">
        <v>664</v>
      </c>
      <c r="C548" s="5" t="s">
        <v>60</v>
      </c>
      <c r="D548" s="6" t="s">
        <v>50</v>
      </c>
      <c r="E548" s="6" t="s">
        <v>566</v>
      </c>
      <c r="F548" s="5"/>
      <c r="G548" s="7">
        <f>G549</f>
        <v>0</v>
      </c>
      <c r="H548" s="7">
        <f>H549</f>
        <v>3100000</v>
      </c>
      <c r="I548" s="7">
        <f>I549</f>
        <v>3100000</v>
      </c>
      <c r="J548" s="13"/>
      <c r="K548" s="13"/>
      <c r="L548" s="13"/>
    </row>
    <row r="549" spans="2:12" ht="24">
      <c r="B549" s="15" t="s">
        <v>106</v>
      </c>
      <c r="C549" s="5" t="s">
        <v>60</v>
      </c>
      <c r="D549" s="6" t="s">
        <v>50</v>
      </c>
      <c r="E549" s="6" t="s">
        <v>566</v>
      </c>
      <c r="F549" s="5" t="s">
        <v>193</v>
      </c>
      <c r="G549" s="7">
        <v>0</v>
      </c>
      <c r="H549" s="7">
        <f>I549-G549</f>
        <v>3100000</v>
      </c>
      <c r="I549" s="7">
        <v>3100000</v>
      </c>
      <c r="J549" s="13"/>
      <c r="K549" s="13"/>
      <c r="L549" s="13"/>
    </row>
    <row r="550" spans="2:12" ht="12.75">
      <c r="B550" s="15" t="s">
        <v>694</v>
      </c>
      <c r="C550" s="5" t="s">
        <v>60</v>
      </c>
      <c r="D550" s="6" t="s">
        <v>50</v>
      </c>
      <c r="E550" s="6" t="s">
        <v>723</v>
      </c>
      <c r="F550" s="5"/>
      <c r="G550" s="7">
        <f>G551</f>
        <v>31277200</v>
      </c>
      <c r="H550" s="7">
        <f>H551</f>
        <v>-26299051.12</v>
      </c>
      <c r="I550" s="7">
        <f>I551</f>
        <v>4978148.88</v>
      </c>
      <c r="J550" s="13"/>
      <c r="K550" s="13"/>
      <c r="L550" s="13"/>
    </row>
    <row r="551" spans="2:12" ht="24">
      <c r="B551" s="15" t="s">
        <v>106</v>
      </c>
      <c r="C551" s="5" t="s">
        <v>60</v>
      </c>
      <c r="D551" s="6" t="s">
        <v>50</v>
      </c>
      <c r="E551" s="6" t="s">
        <v>723</v>
      </c>
      <c r="F551" s="5" t="s">
        <v>193</v>
      </c>
      <c r="G551" s="7">
        <v>31277200</v>
      </c>
      <c r="H551" s="7">
        <f>I551-G551</f>
        <v>-26299051.12</v>
      </c>
      <c r="I551" s="7">
        <v>4978148.88</v>
      </c>
      <c r="J551" s="13"/>
      <c r="K551" s="13"/>
      <c r="L551" s="13"/>
    </row>
    <row r="552" spans="2:12" ht="36">
      <c r="B552" s="15" t="s">
        <v>539</v>
      </c>
      <c r="C552" s="5" t="s">
        <v>60</v>
      </c>
      <c r="D552" s="6" t="s">
        <v>50</v>
      </c>
      <c r="E552" s="6" t="s">
        <v>542</v>
      </c>
      <c r="F552" s="5"/>
      <c r="G552" s="7">
        <f>G553</f>
        <v>7000000</v>
      </c>
      <c r="H552" s="7">
        <f>H553</f>
        <v>-7000000</v>
      </c>
      <c r="I552" s="7">
        <f>I553</f>
        <v>0</v>
      </c>
      <c r="J552" s="13"/>
      <c r="K552" s="13"/>
      <c r="L552" s="13"/>
    </row>
    <row r="553" spans="2:12" ht="24">
      <c r="B553" s="15" t="s">
        <v>111</v>
      </c>
      <c r="C553" s="5" t="s">
        <v>60</v>
      </c>
      <c r="D553" s="6" t="s">
        <v>50</v>
      </c>
      <c r="E553" s="6" t="s">
        <v>542</v>
      </c>
      <c r="F553" s="5" t="s">
        <v>200</v>
      </c>
      <c r="G553" s="7">
        <v>7000000</v>
      </c>
      <c r="H553" s="7">
        <f>I553-G553</f>
        <v>-7000000</v>
      </c>
      <c r="I553" s="7">
        <v>0</v>
      </c>
      <c r="J553" s="13"/>
      <c r="K553" s="13"/>
      <c r="L553" s="13"/>
    </row>
    <row r="554" spans="2:12" ht="12.75">
      <c r="B554" s="15" t="s">
        <v>694</v>
      </c>
      <c r="C554" s="5" t="s">
        <v>60</v>
      </c>
      <c r="D554" s="6" t="s">
        <v>50</v>
      </c>
      <c r="E554" s="6" t="s">
        <v>695</v>
      </c>
      <c r="F554" s="5"/>
      <c r="G554" s="7">
        <f>G555</f>
        <v>0</v>
      </c>
      <c r="H554" s="7">
        <f>H555</f>
        <v>82837878.79</v>
      </c>
      <c r="I554" s="7">
        <f>I555</f>
        <v>82837878.79</v>
      </c>
      <c r="J554" s="13"/>
      <c r="K554" s="13"/>
      <c r="L554" s="13"/>
    </row>
    <row r="555" spans="2:12" ht="24">
      <c r="B555" s="15" t="s">
        <v>106</v>
      </c>
      <c r="C555" s="5" t="s">
        <v>60</v>
      </c>
      <c r="D555" s="6" t="s">
        <v>50</v>
      </c>
      <c r="E555" s="6" t="s">
        <v>695</v>
      </c>
      <c r="F555" s="5" t="s">
        <v>193</v>
      </c>
      <c r="G555" s="7">
        <v>0</v>
      </c>
      <c r="H555" s="7">
        <f>I555-G555</f>
        <v>82837878.79</v>
      </c>
      <c r="I555" s="7">
        <f>81189405+820095+828378.79</f>
        <v>82837878.79</v>
      </c>
      <c r="J555" s="13"/>
      <c r="K555" s="13"/>
      <c r="L555" s="13"/>
    </row>
    <row r="556" spans="2:12" ht="12.75" hidden="1">
      <c r="B556" s="15" t="s">
        <v>753</v>
      </c>
      <c r="C556" s="5" t="s">
        <v>60</v>
      </c>
      <c r="D556" s="6" t="s">
        <v>50</v>
      </c>
      <c r="E556" s="6" t="s">
        <v>752</v>
      </c>
      <c r="F556" s="5"/>
      <c r="G556" s="7">
        <f>G557</f>
        <v>0</v>
      </c>
      <c r="H556" s="7">
        <f>H557</f>
        <v>0</v>
      </c>
      <c r="I556" s="7">
        <f>I557</f>
        <v>0</v>
      </c>
      <c r="J556" s="13"/>
      <c r="K556" s="13"/>
      <c r="L556" s="13"/>
    </row>
    <row r="557" spans="2:12" ht="24" hidden="1">
      <c r="B557" s="15" t="s">
        <v>106</v>
      </c>
      <c r="C557" s="5" t="s">
        <v>60</v>
      </c>
      <c r="D557" s="6" t="s">
        <v>50</v>
      </c>
      <c r="E557" s="6" t="s">
        <v>752</v>
      </c>
      <c r="F557" s="5" t="s">
        <v>193</v>
      </c>
      <c r="G557" s="7">
        <v>0</v>
      </c>
      <c r="H557" s="7">
        <f>I557-G557</f>
        <v>0</v>
      </c>
      <c r="I557" s="7">
        <v>0</v>
      </c>
      <c r="J557" s="13"/>
      <c r="K557" s="13"/>
      <c r="L557" s="13"/>
    </row>
    <row r="558" spans="2:12" ht="12.75" hidden="1">
      <c r="B558" s="15" t="s">
        <v>694</v>
      </c>
      <c r="C558" s="5" t="s">
        <v>60</v>
      </c>
      <c r="D558" s="6" t="s">
        <v>50</v>
      </c>
      <c r="E558" s="6" t="s">
        <v>696</v>
      </c>
      <c r="F558" s="5"/>
      <c r="G558" s="7">
        <f>G559</f>
        <v>0</v>
      </c>
      <c r="H558" s="7">
        <f>H559</f>
        <v>0</v>
      </c>
      <c r="I558" s="7">
        <f>G558+H558</f>
        <v>0</v>
      </c>
      <c r="J558" s="13"/>
      <c r="K558" s="13"/>
      <c r="L558" s="13"/>
    </row>
    <row r="559" spans="2:12" ht="24" hidden="1">
      <c r="B559" s="15" t="s">
        <v>106</v>
      </c>
      <c r="C559" s="5" t="s">
        <v>60</v>
      </c>
      <c r="D559" s="6" t="s">
        <v>50</v>
      </c>
      <c r="E559" s="6" t="s">
        <v>696</v>
      </c>
      <c r="F559" s="5" t="s">
        <v>193</v>
      </c>
      <c r="G559" s="7">
        <v>0</v>
      </c>
      <c r="H559" s="7">
        <f>I559-G559</f>
        <v>0</v>
      </c>
      <c r="I559" s="7">
        <v>0</v>
      </c>
      <c r="J559" s="13"/>
      <c r="K559" s="13"/>
      <c r="L559" s="13"/>
    </row>
    <row r="560" spans="2:12" ht="36" hidden="1">
      <c r="B560" s="15" t="s">
        <v>501</v>
      </c>
      <c r="C560" s="5" t="s">
        <v>60</v>
      </c>
      <c r="D560" s="6" t="s">
        <v>50</v>
      </c>
      <c r="E560" s="6" t="s">
        <v>500</v>
      </c>
      <c r="F560" s="5"/>
      <c r="G560" s="7">
        <f>G561</f>
        <v>0</v>
      </c>
      <c r="H560" s="7">
        <f>H561</f>
        <v>0</v>
      </c>
      <c r="I560" s="7">
        <f>G560+H560</f>
        <v>0</v>
      </c>
      <c r="J560" s="13"/>
      <c r="K560" s="13"/>
      <c r="L560" s="13"/>
    </row>
    <row r="561" spans="2:12" ht="24" hidden="1">
      <c r="B561" s="15" t="s">
        <v>106</v>
      </c>
      <c r="C561" s="5" t="s">
        <v>60</v>
      </c>
      <c r="D561" s="6" t="s">
        <v>50</v>
      </c>
      <c r="E561" s="6" t="s">
        <v>500</v>
      </c>
      <c r="F561" s="5" t="s">
        <v>193</v>
      </c>
      <c r="G561" s="7">
        <v>0</v>
      </c>
      <c r="H561" s="7">
        <f>I561-G561</f>
        <v>0</v>
      </c>
      <c r="I561" s="7">
        <v>0</v>
      </c>
      <c r="J561" s="13"/>
      <c r="K561" s="13"/>
      <c r="L561" s="13"/>
    </row>
    <row r="562" spans="2:12" ht="12.75" hidden="1">
      <c r="B562" s="15"/>
      <c r="C562" s="5" t="s">
        <v>60</v>
      </c>
      <c r="D562" s="6" t="s">
        <v>50</v>
      </c>
      <c r="E562" s="6"/>
      <c r="F562" s="5"/>
      <c r="G562" s="7">
        <f>G563</f>
        <v>0</v>
      </c>
      <c r="H562" s="7">
        <f>H563</f>
        <v>0</v>
      </c>
      <c r="I562" s="7">
        <f>I563</f>
        <v>0</v>
      </c>
      <c r="J562" s="13"/>
      <c r="K562" s="13"/>
      <c r="L562" s="13"/>
    </row>
    <row r="563" spans="2:12" ht="24" hidden="1">
      <c r="B563" s="15" t="s">
        <v>106</v>
      </c>
      <c r="C563" s="5" t="s">
        <v>60</v>
      </c>
      <c r="D563" s="6" t="s">
        <v>50</v>
      </c>
      <c r="E563" s="6"/>
      <c r="F563" s="5" t="s">
        <v>193</v>
      </c>
      <c r="G563" s="7">
        <v>0</v>
      </c>
      <c r="H563" s="7">
        <f>I563-G563</f>
        <v>0</v>
      </c>
      <c r="I563" s="7">
        <v>0</v>
      </c>
      <c r="J563" s="13"/>
      <c r="K563" s="13"/>
      <c r="L563" s="13"/>
    </row>
    <row r="564" spans="2:12" ht="36">
      <c r="B564" s="15" t="s">
        <v>543</v>
      </c>
      <c r="C564" s="5" t="s">
        <v>60</v>
      </c>
      <c r="D564" s="6" t="s">
        <v>50</v>
      </c>
      <c r="E564" s="6" t="s">
        <v>544</v>
      </c>
      <c r="F564" s="5"/>
      <c r="G564" s="7">
        <f>G565</f>
        <v>19060000</v>
      </c>
      <c r="H564" s="7">
        <f>H565</f>
        <v>-19060000</v>
      </c>
      <c r="I564" s="7">
        <f>I565</f>
        <v>0</v>
      </c>
      <c r="J564" s="13"/>
      <c r="K564" s="13"/>
      <c r="L564" s="13"/>
    </row>
    <row r="565" spans="2:12" ht="24">
      <c r="B565" s="15" t="s">
        <v>106</v>
      </c>
      <c r="C565" s="5" t="s">
        <v>60</v>
      </c>
      <c r="D565" s="6" t="s">
        <v>50</v>
      </c>
      <c r="E565" s="6" t="s">
        <v>544</v>
      </c>
      <c r="F565" s="5" t="s">
        <v>193</v>
      </c>
      <c r="G565" s="7">
        <v>19060000</v>
      </c>
      <c r="H565" s="7">
        <f>I565-G565</f>
        <v>-19060000</v>
      </c>
      <c r="I565" s="7">
        <v>0</v>
      </c>
      <c r="J565" s="13"/>
      <c r="K565" s="13"/>
      <c r="L565" s="13"/>
    </row>
    <row r="566" spans="2:12" ht="36">
      <c r="B566" s="15" t="s">
        <v>583</v>
      </c>
      <c r="C566" s="5" t="s">
        <v>60</v>
      </c>
      <c r="D566" s="6" t="s">
        <v>50</v>
      </c>
      <c r="E566" s="6" t="s">
        <v>584</v>
      </c>
      <c r="F566" s="5"/>
      <c r="G566" s="7">
        <f>G567</f>
        <v>17489589.78</v>
      </c>
      <c r="H566" s="7">
        <f>H567</f>
        <v>35002.05999999866</v>
      </c>
      <c r="I566" s="7">
        <f>I567</f>
        <v>17524591.84</v>
      </c>
      <c r="J566" s="13"/>
      <c r="K566" s="13"/>
      <c r="L566" s="13"/>
    </row>
    <row r="567" spans="2:12" ht="24">
      <c r="B567" s="15" t="s">
        <v>111</v>
      </c>
      <c r="C567" s="5" t="s">
        <v>60</v>
      </c>
      <c r="D567" s="6" t="s">
        <v>50</v>
      </c>
      <c r="E567" s="6" t="s">
        <v>584</v>
      </c>
      <c r="F567" s="5" t="s">
        <v>200</v>
      </c>
      <c r="G567" s="7">
        <v>17489589.78</v>
      </c>
      <c r="H567" s="7">
        <f>I567-G567</f>
        <v>35002.05999999866</v>
      </c>
      <c r="I567" s="7">
        <f>17002359+171741+350491.84</f>
        <v>17524591.84</v>
      </c>
      <c r="J567" s="13"/>
      <c r="K567" s="13"/>
      <c r="L567" s="13"/>
    </row>
    <row r="568" spans="2:12" ht="24">
      <c r="B568" s="15" t="s">
        <v>736</v>
      </c>
      <c r="C568" s="5" t="s">
        <v>60</v>
      </c>
      <c r="D568" s="6" t="s">
        <v>50</v>
      </c>
      <c r="E568" s="6" t="s">
        <v>735</v>
      </c>
      <c r="F568" s="5"/>
      <c r="G568" s="7">
        <f>G569</f>
        <v>3497938.57</v>
      </c>
      <c r="H568" s="7">
        <f>H569</f>
        <v>-3497938.57</v>
      </c>
      <c r="I568" s="7">
        <f>I569</f>
        <v>0</v>
      </c>
      <c r="J568" s="13"/>
      <c r="K568" s="13"/>
      <c r="L568" s="13"/>
    </row>
    <row r="569" spans="2:12" ht="24">
      <c r="B569" s="15" t="s">
        <v>111</v>
      </c>
      <c r="C569" s="5" t="s">
        <v>60</v>
      </c>
      <c r="D569" s="6" t="s">
        <v>50</v>
      </c>
      <c r="E569" s="6" t="s">
        <v>735</v>
      </c>
      <c r="F569" s="5" t="s">
        <v>200</v>
      </c>
      <c r="G569" s="7">
        <f>3393700+34279.8+69958.77</f>
        <v>3497938.57</v>
      </c>
      <c r="H569" s="7">
        <f>I569-G569</f>
        <v>-3497938.57</v>
      </c>
      <c r="I569" s="7">
        <v>0</v>
      </c>
      <c r="J569" s="13"/>
      <c r="K569" s="13"/>
      <c r="L569" s="13"/>
    </row>
    <row r="570" spans="2:12" ht="24">
      <c r="B570" s="15" t="s">
        <v>795</v>
      </c>
      <c r="C570" s="5" t="s">
        <v>60</v>
      </c>
      <c r="D570" s="6" t="s">
        <v>50</v>
      </c>
      <c r="E570" s="6" t="s">
        <v>796</v>
      </c>
      <c r="F570" s="5"/>
      <c r="G570" s="7">
        <f aca="true" t="shared" si="44" ref="G570:I571">G571</f>
        <v>1050612.25</v>
      </c>
      <c r="H570" s="7">
        <f t="shared" si="44"/>
        <v>583061.22</v>
      </c>
      <c r="I570" s="7">
        <f t="shared" si="44"/>
        <v>1633673.47</v>
      </c>
      <c r="J570" s="13"/>
      <c r="K570" s="13"/>
      <c r="L570" s="13"/>
    </row>
    <row r="571" spans="2:12" ht="24">
      <c r="B571" s="15" t="s">
        <v>457</v>
      </c>
      <c r="C571" s="5" t="s">
        <v>60</v>
      </c>
      <c r="D571" s="6" t="s">
        <v>50</v>
      </c>
      <c r="E571" s="6" t="s">
        <v>415</v>
      </c>
      <c r="F571" s="5"/>
      <c r="G571" s="7">
        <f t="shared" si="44"/>
        <v>1050612.25</v>
      </c>
      <c r="H571" s="7">
        <f t="shared" si="44"/>
        <v>583061.22</v>
      </c>
      <c r="I571" s="7">
        <f t="shared" si="44"/>
        <v>1633673.47</v>
      </c>
      <c r="J571" s="13"/>
      <c r="K571" s="13"/>
      <c r="L571" s="13"/>
    </row>
    <row r="572" spans="2:12" ht="24">
      <c r="B572" s="15" t="s">
        <v>106</v>
      </c>
      <c r="C572" s="5" t="s">
        <v>60</v>
      </c>
      <c r="D572" s="6" t="s">
        <v>50</v>
      </c>
      <c r="E572" s="6" t="s">
        <v>415</v>
      </c>
      <c r="F572" s="5" t="s">
        <v>193</v>
      </c>
      <c r="G572" s="7">
        <v>1050612.25</v>
      </c>
      <c r="H572" s="7">
        <f>I572-G572</f>
        <v>583061.22</v>
      </c>
      <c r="I572" s="7">
        <f>1584990+16010+32673.47</f>
        <v>1633673.47</v>
      </c>
      <c r="J572" s="13"/>
      <c r="K572" s="13"/>
      <c r="L572" s="13"/>
    </row>
    <row r="573" spans="2:12" ht="24">
      <c r="B573" s="15" t="s">
        <v>438</v>
      </c>
      <c r="C573" s="5" t="s">
        <v>60</v>
      </c>
      <c r="D573" s="6" t="s">
        <v>50</v>
      </c>
      <c r="E573" s="6" t="s">
        <v>414</v>
      </c>
      <c r="F573" s="5"/>
      <c r="G573" s="7">
        <f>G574+G576</f>
        <v>0</v>
      </c>
      <c r="H573" s="7">
        <f>H574+H576</f>
        <v>259500</v>
      </c>
      <c r="I573" s="7">
        <f>I574+I576</f>
        <v>259500</v>
      </c>
      <c r="J573" s="13"/>
      <c r="K573" s="13"/>
      <c r="L573" s="13"/>
    </row>
    <row r="574" spans="2:12" ht="12.75">
      <c r="B574" s="15" t="s">
        <v>627</v>
      </c>
      <c r="C574" s="5" t="s">
        <v>60</v>
      </c>
      <c r="D574" s="6" t="s">
        <v>50</v>
      </c>
      <c r="E574" s="6" t="s">
        <v>642</v>
      </c>
      <c r="F574" s="5"/>
      <c r="G574" s="7">
        <f>G575</f>
        <v>0</v>
      </c>
      <c r="H574" s="7">
        <f>H575</f>
        <v>259500</v>
      </c>
      <c r="I574" s="7">
        <f>I575</f>
        <v>259500</v>
      </c>
      <c r="J574" s="13"/>
      <c r="K574" s="13"/>
      <c r="L574" s="13"/>
    </row>
    <row r="575" spans="2:12" ht="24">
      <c r="B575" s="15" t="s">
        <v>106</v>
      </c>
      <c r="C575" s="5" t="s">
        <v>60</v>
      </c>
      <c r="D575" s="6" t="s">
        <v>50</v>
      </c>
      <c r="E575" s="6" t="s">
        <v>642</v>
      </c>
      <c r="F575" s="5" t="s">
        <v>193</v>
      </c>
      <c r="G575" s="7">
        <v>0</v>
      </c>
      <c r="H575" s="7">
        <f>I575-G575</f>
        <v>259500</v>
      </c>
      <c r="I575" s="7">
        <v>259500</v>
      </c>
      <c r="J575" s="13"/>
      <c r="K575" s="13"/>
      <c r="L575" s="13"/>
    </row>
    <row r="576" spans="2:12" ht="12.75" hidden="1">
      <c r="B576" s="15" t="s">
        <v>145</v>
      </c>
      <c r="C576" s="5" t="s">
        <v>60</v>
      </c>
      <c r="D576" s="6" t="s">
        <v>50</v>
      </c>
      <c r="E576" s="6" t="s">
        <v>756</v>
      </c>
      <c r="F576" s="5"/>
      <c r="G576" s="7">
        <f>G577</f>
        <v>0</v>
      </c>
      <c r="H576" s="7">
        <f>H577</f>
        <v>0</v>
      </c>
      <c r="I576" s="7">
        <f>I577</f>
        <v>0</v>
      </c>
      <c r="J576" s="13"/>
      <c r="K576" s="13"/>
      <c r="L576" s="13"/>
    </row>
    <row r="577" spans="2:12" ht="24" hidden="1">
      <c r="B577" s="15" t="s">
        <v>106</v>
      </c>
      <c r="C577" s="5" t="s">
        <v>60</v>
      </c>
      <c r="D577" s="6" t="s">
        <v>50</v>
      </c>
      <c r="E577" s="6" t="s">
        <v>756</v>
      </c>
      <c r="F577" s="5" t="s">
        <v>193</v>
      </c>
      <c r="G577" s="7">
        <v>0</v>
      </c>
      <c r="H577" s="7">
        <f>I577-G577</f>
        <v>0</v>
      </c>
      <c r="I577" s="7">
        <v>0</v>
      </c>
      <c r="J577" s="13"/>
      <c r="K577" s="13"/>
      <c r="L577" s="13"/>
    </row>
    <row r="578" spans="2:12" ht="24" hidden="1">
      <c r="B578" s="15" t="s">
        <v>764</v>
      </c>
      <c r="C578" s="5" t="s">
        <v>60</v>
      </c>
      <c r="D578" s="6" t="s">
        <v>50</v>
      </c>
      <c r="E578" s="6" t="s">
        <v>763</v>
      </c>
      <c r="F578" s="5"/>
      <c r="G578" s="7">
        <f aca="true" t="shared" si="45" ref="G578:I579">G579</f>
        <v>0</v>
      </c>
      <c r="H578" s="7">
        <f t="shared" si="45"/>
        <v>0</v>
      </c>
      <c r="I578" s="7">
        <f t="shared" si="45"/>
        <v>0</v>
      </c>
      <c r="J578" s="13"/>
      <c r="K578" s="13"/>
      <c r="L578" s="13"/>
    </row>
    <row r="579" spans="2:12" ht="12.75" hidden="1">
      <c r="B579" s="15" t="s">
        <v>760</v>
      </c>
      <c r="C579" s="5" t="s">
        <v>60</v>
      </c>
      <c r="D579" s="6" t="s">
        <v>50</v>
      </c>
      <c r="E579" s="6" t="s">
        <v>762</v>
      </c>
      <c r="F579" s="5"/>
      <c r="G579" s="7">
        <f t="shared" si="45"/>
        <v>0</v>
      </c>
      <c r="H579" s="7">
        <f t="shared" si="45"/>
        <v>0</v>
      </c>
      <c r="I579" s="7">
        <f t="shared" si="45"/>
        <v>0</v>
      </c>
      <c r="J579" s="13"/>
      <c r="K579" s="13"/>
      <c r="L579" s="13"/>
    </row>
    <row r="580" spans="2:12" ht="24" hidden="1">
      <c r="B580" s="15" t="s">
        <v>106</v>
      </c>
      <c r="C580" s="5" t="s">
        <v>60</v>
      </c>
      <c r="D580" s="6" t="s">
        <v>50</v>
      </c>
      <c r="E580" s="6" t="s">
        <v>762</v>
      </c>
      <c r="F580" s="5" t="s">
        <v>193</v>
      </c>
      <c r="G580" s="7">
        <v>0</v>
      </c>
      <c r="H580" s="7">
        <f>I580-G580</f>
        <v>0</v>
      </c>
      <c r="I580" s="7">
        <v>0</v>
      </c>
      <c r="J580" s="13"/>
      <c r="K580" s="13"/>
      <c r="L580" s="13"/>
    </row>
    <row r="581" spans="2:12" ht="24">
      <c r="B581" s="15" t="s">
        <v>657</v>
      </c>
      <c r="C581" s="5" t="s">
        <v>60</v>
      </c>
      <c r="D581" s="5" t="s">
        <v>50</v>
      </c>
      <c r="E581" s="6" t="s">
        <v>629</v>
      </c>
      <c r="F581" s="5"/>
      <c r="G581" s="7">
        <f>G582</f>
        <v>0</v>
      </c>
      <c r="H581" s="7">
        <f>H582</f>
        <v>1193987.5</v>
      </c>
      <c r="I581" s="7">
        <f>I582</f>
        <v>1193987.5</v>
      </c>
      <c r="J581" s="13"/>
      <c r="K581" s="13"/>
      <c r="L581" s="13"/>
    </row>
    <row r="582" spans="2:12" ht="12.75">
      <c r="B582" s="15" t="s">
        <v>630</v>
      </c>
      <c r="C582" s="5" t="s">
        <v>60</v>
      </c>
      <c r="D582" s="5" t="s">
        <v>50</v>
      </c>
      <c r="E582" s="6" t="s">
        <v>631</v>
      </c>
      <c r="F582" s="5"/>
      <c r="G582" s="7">
        <f>G583+G586+G589</f>
        <v>0</v>
      </c>
      <c r="H582" s="7">
        <f>H583+H586+H589</f>
        <v>1193987.5</v>
      </c>
      <c r="I582" s="7">
        <f>I583+I586+I589</f>
        <v>1193987.5</v>
      </c>
      <c r="J582" s="13"/>
      <c r="K582" s="13"/>
      <c r="L582" s="13"/>
    </row>
    <row r="583" spans="2:12" ht="12.75">
      <c r="B583" s="15" t="s">
        <v>632</v>
      </c>
      <c r="C583" s="5" t="s">
        <v>60</v>
      </c>
      <c r="D583" s="5" t="s">
        <v>50</v>
      </c>
      <c r="E583" s="6" t="s">
        <v>633</v>
      </c>
      <c r="F583" s="5"/>
      <c r="G583" s="7">
        <f aca="true" t="shared" si="46" ref="G583:I584">G584</f>
        <v>0</v>
      </c>
      <c r="H583" s="7">
        <f t="shared" si="46"/>
        <v>92000</v>
      </c>
      <c r="I583" s="7">
        <f t="shared" si="46"/>
        <v>92000</v>
      </c>
      <c r="J583" s="13"/>
      <c r="K583" s="13"/>
      <c r="L583" s="13"/>
    </row>
    <row r="584" spans="2:12" ht="12.75">
      <c r="B584" s="15" t="s">
        <v>634</v>
      </c>
      <c r="C584" s="5" t="s">
        <v>60</v>
      </c>
      <c r="D584" s="5" t="s">
        <v>50</v>
      </c>
      <c r="E584" s="6" t="s">
        <v>635</v>
      </c>
      <c r="F584" s="5"/>
      <c r="G584" s="7">
        <f t="shared" si="46"/>
        <v>0</v>
      </c>
      <c r="H584" s="7">
        <f t="shared" si="46"/>
        <v>92000</v>
      </c>
      <c r="I584" s="7">
        <f t="shared" si="46"/>
        <v>92000</v>
      </c>
      <c r="J584" s="13"/>
      <c r="K584" s="13"/>
      <c r="L584" s="13"/>
    </row>
    <row r="585" spans="2:12" ht="24">
      <c r="B585" s="15" t="s">
        <v>106</v>
      </c>
      <c r="C585" s="5" t="s">
        <v>60</v>
      </c>
      <c r="D585" s="5" t="s">
        <v>50</v>
      </c>
      <c r="E585" s="6" t="s">
        <v>635</v>
      </c>
      <c r="F585" s="5" t="s">
        <v>193</v>
      </c>
      <c r="G585" s="7">
        <v>0</v>
      </c>
      <c r="H585" s="7">
        <f>I585-G585</f>
        <v>92000</v>
      </c>
      <c r="I585" s="7">
        <v>92000</v>
      </c>
      <c r="J585" s="13"/>
      <c r="K585" s="13"/>
      <c r="L585" s="13"/>
    </row>
    <row r="586" spans="2:12" ht="24">
      <c r="B586" s="15" t="s">
        <v>643</v>
      </c>
      <c r="C586" s="5" t="s">
        <v>60</v>
      </c>
      <c r="D586" s="5" t="s">
        <v>50</v>
      </c>
      <c r="E586" s="6" t="s">
        <v>644</v>
      </c>
      <c r="F586" s="5"/>
      <c r="G586" s="7">
        <f aca="true" t="shared" si="47" ref="G586:I587">G587</f>
        <v>0</v>
      </c>
      <c r="H586" s="7">
        <f t="shared" si="47"/>
        <v>256500</v>
      </c>
      <c r="I586" s="7">
        <f t="shared" si="47"/>
        <v>256500</v>
      </c>
      <c r="J586" s="13"/>
      <c r="K586" s="13"/>
      <c r="L586" s="13"/>
    </row>
    <row r="587" spans="2:12" ht="24">
      <c r="B587" s="15" t="s">
        <v>645</v>
      </c>
      <c r="C587" s="5" t="s">
        <v>60</v>
      </c>
      <c r="D587" s="5" t="s">
        <v>50</v>
      </c>
      <c r="E587" s="6" t="s">
        <v>646</v>
      </c>
      <c r="F587" s="5"/>
      <c r="G587" s="7">
        <f t="shared" si="47"/>
        <v>0</v>
      </c>
      <c r="H587" s="7">
        <f t="shared" si="47"/>
        <v>256500</v>
      </c>
      <c r="I587" s="7">
        <f t="shared" si="47"/>
        <v>256500</v>
      </c>
      <c r="J587" s="13"/>
      <c r="K587" s="13"/>
      <c r="L587" s="13"/>
    </row>
    <row r="588" spans="2:12" ht="24">
      <c r="B588" s="15" t="s">
        <v>106</v>
      </c>
      <c r="C588" s="5" t="s">
        <v>60</v>
      </c>
      <c r="D588" s="5" t="s">
        <v>50</v>
      </c>
      <c r="E588" s="6" t="s">
        <v>646</v>
      </c>
      <c r="F588" s="5" t="s">
        <v>193</v>
      </c>
      <c r="G588" s="7">
        <v>0</v>
      </c>
      <c r="H588" s="7">
        <f>I588-G588</f>
        <v>256500</v>
      </c>
      <c r="I588" s="7">
        <v>256500</v>
      </c>
      <c r="J588" s="13"/>
      <c r="K588" s="13"/>
      <c r="L588" s="13"/>
    </row>
    <row r="589" spans="2:12" ht="24">
      <c r="B589" s="15" t="s">
        <v>636</v>
      </c>
      <c r="C589" s="5" t="s">
        <v>60</v>
      </c>
      <c r="D589" s="5" t="s">
        <v>50</v>
      </c>
      <c r="E589" s="6" t="s">
        <v>637</v>
      </c>
      <c r="F589" s="5"/>
      <c r="G589" s="7">
        <f>G590+G592</f>
        <v>0</v>
      </c>
      <c r="H589" s="7">
        <f>H590+H592</f>
        <v>845487.5</v>
      </c>
      <c r="I589" s="7">
        <f>I590+I592</f>
        <v>845487.5</v>
      </c>
      <c r="J589" s="13"/>
      <c r="K589" s="13"/>
      <c r="L589" s="13"/>
    </row>
    <row r="590" spans="2:12" ht="24" hidden="1">
      <c r="B590" s="15" t="s">
        <v>638</v>
      </c>
      <c r="C590" s="5" t="s">
        <v>60</v>
      </c>
      <c r="D590" s="5" t="s">
        <v>50</v>
      </c>
      <c r="E590" s="6" t="s">
        <v>639</v>
      </c>
      <c r="F590" s="5"/>
      <c r="G590" s="7">
        <f>G591</f>
        <v>0</v>
      </c>
      <c r="H590" s="7">
        <f>H591</f>
        <v>0</v>
      </c>
      <c r="I590" s="7">
        <f>I591</f>
        <v>0</v>
      </c>
      <c r="J590" s="13"/>
      <c r="K590" s="13"/>
      <c r="L590" s="13"/>
    </row>
    <row r="591" spans="2:12" ht="24" hidden="1">
      <c r="B591" s="15" t="s">
        <v>106</v>
      </c>
      <c r="C591" s="5" t="s">
        <v>60</v>
      </c>
      <c r="D591" s="5" t="s">
        <v>50</v>
      </c>
      <c r="E591" s="6" t="s">
        <v>639</v>
      </c>
      <c r="F591" s="5" t="s">
        <v>193</v>
      </c>
      <c r="G591" s="7">
        <v>0</v>
      </c>
      <c r="H591" s="7">
        <f>I591-G591</f>
        <v>0</v>
      </c>
      <c r="I591" s="7">
        <v>0</v>
      </c>
      <c r="J591" s="13"/>
      <c r="K591" s="13"/>
      <c r="L591" s="13"/>
    </row>
    <row r="592" spans="2:12" ht="12.75">
      <c r="B592" s="15" t="s">
        <v>640</v>
      </c>
      <c r="C592" s="5" t="s">
        <v>60</v>
      </c>
      <c r="D592" s="5" t="s">
        <v>50</v>
      </c>
      <c r="E592" s="6" t="s">
        <v>641</v>
      </c>
      <c r="F592" s="5"/>
      <c r="G592" s="7">
        <f>G593</f>
        <v>0</v>
      </c>
      <c r="H592" s="7">
        <f>H593</f>
        <v>845487.5</v>
      </c>
      <c r="I592" s="7">
        <f>I593</f>
        <v>845487.5</v>
      </c>
      <c r="J592" s="13"/>
      <c r="K592" s="13"/>
      <c r="L592" s="13"/>
    </row>
    <row r="593" spans="2:12" ht="24">
      <c r="B593" s="15" t="s">
        <v>106</v>
      </c>
      <c r="C593" s="5" t="s">
        <v>60</v>
      </c>
      <c r="D593" s="5" t="s">
        <v>50</v>
      </c>
      <c r="E593" s="6" t="s">
        <v>641</v>
      </c>
      <c r="F593" s="5" t="s">
        <v>193</v>
      </c>
      <c r="G593" s="7">
        <v>0</v>
      </c>
      <c r="H593" s="7">
        <f>I593-G593</f>
        <v>845487.5</v>
      </c>
      <c r="I593" s="7">
        <v>845487.5</v>
      </c>
      <c r="J593" s="13"/>
      <c r="K593" s="13"/>
      <c r="L593" s="13"/>
    </row>
    <row r="594" spans="2:12" ht="12.75">
      <c r="B594" s="15" t="s">
        <v>508</v>
      </c>
      <c r="C594" s="5" t="s">
        <v>60</v>
      </c>
      <c r="D594" s="5" t="s">
        <v>51</v>
      </c>
      <c r="E594" s="5"/>
      <c r="F594" s="5"/>
      <c r="G594" s="7">
        <f>G673+G597+G602+G658+G647</f>
        <v>59034257.67</v>
      </c>
      <c r="H594" s="7">
        <f>H673+H597+H602+H658+H647</f>
        <v>-32248228.07</v>
      </c>
      <c r="I594" s="7">
        <f>I673+I597+I602+I658+I647</f>
        <v>26786029.6</v>
      </c>
      <c r="J594" s="13"/>
      <c r="K594" s="13"/>
      <c r="L594" s="13"/>
    </row>
    <row r="595" spans="2:12" ht="24" hidden="1">
      <c r="B595" s="15" t="s">
        <v>138</v>
      </c>
      <c r="C595" s="5" t="s">
        <v>60</v>
      </c>
      <c r="D595" s="5" t="s">
        <v>51</v>
      </c>
      <c r="E595" s="6" t="s">
        <v>85</v>
      </c>
      <c r="F595" s="5"/>
      <c r="G595" s="7">
        <f>G596</f>
        <v>0</v>
      </c>
      <c r="H595" s="7">
        <f>H596</f>
        <v>0</v>
      </c>
      <c r="I595" s="7">
        <f>I596</f>
        <v>0</v>
      </c>
      <c r="J595" s="13"/>
      <c r="K595" s="13"/>
      <c r="L595" s="13"/>
    </row>
    <row r="596" spans="2:12" ht="24" hidden="1">
      <c r="B596" s="15" t="s">
        <v>106</v>
      </c>
      <c r="C596" s="5" t="s">
        <v>60</v>
      </c>
      <c r="D596" s="5" t="s">
        <v>51</v>
      </c>
      <c r="E596" s="6" t="s">
        <v>85</v>
      </c>
      <c r="F596" s="5">
        <v>600</v>
      </c>
      <c r="G596" s="7">
        <v>0</v>
      </c>
      <c r="H596" s="7">
        <v>0</v>
      </c>
      <c r="I596" s="7">
        <v>0</v>
      </c>
      <c r="J596" s="13"/>
      <c r="K596" s="13"/>
      <c r="L596" s="13"/>
    </row>
    <row r="597" spans="2:12" ht="24" hidden="1">
      <c r="B597" s="15" t="s">
        <v>223</v>
      </c>
      <c r="C597" s="5" t="s">
        <v>60</v>
      </c>
      <c r="D597" s="5" t="s">
        <v>51</v>
      </c>
      <c r="E597" s="6" t="s">
        <v>95</v>
      </c>
      <c r="F597" s="5"/>
      <c r="G597" s="7">
        <f>G598+G600</f>
        <v>0</v>
      </c>
      <c r="H597" s="7">
        <f>H598+H600</f>
        <v>0</v>
      </c>
      <c r="I597" s="7">
        <f>I598+I600</f>
        <v>0</v>
      </c>
      <c r="J597" s="13"/>
      <c r="K597" s="13"/>
      <c r="L597" s="13"/>
    </row>
    <row r="598" spans="2:12" ht="24" hidden="1">
      <c r="B598" s="15" t="s">
        <v>224</v>
      </c>
      <c r="C598" s="5" t="s">
        <v>60</v>
      </c>
      <c r="D598" s="5" t="s">
        <v>51</v>
      </c>
      <c r="E598" s="6" t="s">
        <v>86</v>
      </c>
      <c r="F598" s="5"/>
      <c r="G598" s="7">
        <f>G599</f>
        <v>0</v>
      </c>
      <c r="H598" s="7">
        <f>H599</f>
        <v>0</v>
      </c>
      <c r="I598" s="7">
        <f>I599</f>
        <v>0</v>
      </c>
      <c r="J598" s="13"/>
      <c r="K598" s="13"/>
      <c r="L598" s="13"/>
    </row>
    <row r="599" spans="2:12" ht="24" hidden="1">
      <c r="B599" s="15" t="s">
        <v>106</v>
      </c>
      <c r="C599" s="5" t="s">
        <v>60</v>
      </c>
      <c r="D599" s="5" t="s">
        <v>51</v>
      </c>
      <c r="E599" s="6" t="s">
        <v>86</v>
      </c>
      <c r="F599" s="5" t="s">
        <v>193</v>
      </c>
      <c r="G599" s="7">
        <v>0</v>
      </c>
      <c r="H599" s="7">
        <v>0</v>
      </c>
      <c r="I599" s="7">
        <v>0</v>
      </c>
      <c r="J599" s="13"/>
      <c r="K599" s="13"/>
      <c r="L599" s="13"/>
    </row>
    <row r="600" spans="2:12" ht="24" hidden="1">
      <c r="B600" s="15" t="s">
        <v>225</v>
      </c>
      <c r="C600" s="5" t="s">
        <v>60</v>
      </c>
      <c r="D600" s="5" t="s">
        <v>51</v>
      </c>
      <c r="E600" s="6" t="s">
        <v>79</v>
      </c>
      <c r="F600" s="5"/>
      <c r="G600" s="7">
        <f>G601</f>
        <v>0</v>
      </c>
      <c r="H600" s="7">
        <f>H601</f>
        <v>0</v>
      </c>
      <c r="I600" s="7">
        <f>I601</f>
        <v>0</v>
      </c>
      <c r="J600" s="13"/>
      <c r="K600" s="13"/>
      <c r="L600" s="13"/>
    </row>
    <row r="601" spans="2:12" ht="24" hidden="1">
      <c r="B601" s="15" t="s">
        <v>106</v>
      </c>
      <c r="C601" s="5" t="s">
        <v>60</v>
      </c>
      <c r="D601" s="5" t="s">
        <v>51</v>
      </c>
      <c r="E601" s="6" t="s">
        <v>79</v>
      </c>
      <c r="F601" s="5" t="s">
        <v>193</v>
      </c>
      <c r="G601" s="7">
        <v>0</v>
      </c>
      <c r="H601" s="7">
        <v>0</v>
      </c>
      <c r="I601" s="7">
        <v>0</v>
      </c>
      <c r="J601" s="13"/>
      <c r="K601" s="13"/>
      <c r="L601" s="13"/>
    </row>
    <row r="602" spans="2:12" ht="24">
      <c r="B602" s="15" t="s">
        <v>334</v>
      </c>
      <c r="C602" s="5" t="s">
        <v>60</v>
      </c>
      <c r="D602" s="5" t="s">
        <v>51</v>
      </c>
      <c r="E602" s="6" t="s">
        <v>254</v>
      </c>
      <c r="F602" s="5"/>
      <c r="G602" s="7">
        <f>G603</f>
        <v>51486863.67</v>
      </c>
      <c r="H602" s="7">
        <f>H603</f>
        <v>-30363466.57</v>
      </c>
      <c r="I602" s="7">
        <f>I603</f>
        <v>21123397.1</v>
      </c>
      <c r="J602" s="13"/>
      <c r="K602" s="13"/>
      <c r="L602" s="13"/>
    </row>
    <row r="603" spans="2:12" ht="12.75">
      <c r="B603" s="15" t="s">
        <v>343</v>
      </c>
      <c r="C603" s="5" t="s">
        <v>60</v>
      </c>
      <c r="D603" s="5" t="s">
        <v>51</v>
      </c>
      <c r="E603" s="6" t="s">
        <v>262</v>
      </c>
      <c r="F603" s="5"/>
      <c r="G603" s="7">
        <f>G604+G619+G626+G629+G624+G640+G607+G612+G633+G636+G638+G643</f>
        <v>51486863.67</v>
      </c>
      <c r="H603" s="7">
        <f>H604+H619+H626+H629+H624+H640+H607+H612+H633+H636+H638+H643</f>
        <v>-30363466.57</v>
      </c>
      <c r="I603" s="7">
        <f>I604+I619+I626+I629+I624+I640+I607+I612+I633+I636+I638+I643</f>
        <v>21123397.1</v>
      </c>
      <c r="J603" s="13"/>
      <c r="K603" s="13"/>
      <c r="L603" s="13"/>
    </row>
    <row r="604" spans="2:12" ht="24">
      <c r="B604" s="15" t="s">
        <v>360</v>
      </c>
      <c r="C604" s="5" t="s">
        <v>60</v>
      </c>
      <c r="D604" s="5" t="s">
        <v>51</v>
      </c>
      <c r="E604" s="6" t="s">
        <v>287</v>
      </c>
      <c r="F604" s="5"/>
      <c r="G604" s="7">
        <f aca="true" t="shared" si="48" ref="G604:I605">G605</f>
        <v>6216900</v>
      </c>
      <c r="H604" s="7">
        <f t="shared" si="48"/>
        <v>586500</v>
      </c>
      <c r="I604" s="7">
        <f t="shared" si="48"/>
        <v>6803400</v>
      </c>
      <c r="J604" s="13"/>
      <c r="K604" s="13"/>
      <c r="L604" s="13"/>
    </row>
    <row r="605" spans="2:12" ht="24">
      <c r="B605" s="15" t="s">
        <v>498</v>
      </c>
      <c r="C605" s="5" t="s">
        <v>60</v>
      </c>
      <c r="D605" s="5" t="s">
        <v>51</v>
      </c>
      <c r="E605" s="6" t="s">
        <v>568</v>
      </c>
      <c r="F605" s="5"/>
      <c r="G605" s="7">
        <f t="shared" si="48"/>
        <v>6216900</v>
      </c>
      <c r="H605" s="7">
        <f t="shared" si="48"/>
        <v>586500</v>
      </c>
      <c r="I605" s="7">
        <f t="shared" si="48"/>
        <v>6803400</v>
      </c>
      <c r="J605" s="13"/>
      <c r="K605" s="13"/>
      <c r="L605" s="13"/>
    </row>
    <row r="606" spans="2:12" ht="24">
      <c r="B606" s="15" t="s">
        <v>106</v>
      </c>
      <c r="C606" s="5" t="s">
        <v>60</v>
      </c>
      <c r="D606" s="5" t="s">
        <v>51</v>
      </c>
      <c r="E606" s="6" t="s">
        <v>568</v>
      </c>
      <c r="F606" s="5" t="s">
        <v>193</v>
      </c>
      <c r="G606" s="7">
        <v>6216900</v>
      </c>
      <c r="H606" s="7">
        <f>I606-G606</f>
        <v>586500</v>
      </c>
      <c r="I606" s="7">
        <v>6803400</v>
      </c>
      <c r="J606" s="13"/>
      <c r="K606" s="13"/>
      <c r="L606" s="13"/>
    </row>
    <row r="607" spans="2:12" ht="24">
      <c r="B607" s="15" t="s">
        <v>344</v>
      </c>
      <c r="C607" s="5" t="s">
        <v>60</v>
      </c>
      <c r="D607" s="5" t="s">
        <v>51</v>
      </c>
      <c r="E607" s="6" t="s">
        <v>263</v>
      </c>
      <c r="F607" s="5"/>
      <c r="G607" s="7">
        <f>G608+G610</f>
        <v>5862154</v>
      </c>
      <c r="H607" s="7">
        <f>H608+H610</f>
        <v>-744530.25</v>
      </c>
      <c r="I607" s="7">
        <f>I608+I610</f>
        <v>5117623.75</v>
      </c>
      <c r="J607" s="13"/>
      <c r="K607" s="13"/>
      <c r="L607" s="13"/>
    </row>
    <row r="608" spans="2:12" ht="12.75">
      <c r="B608" s="15" t="s">
        <v>545</v>
      </c>
      <c r="C608" s="5" t="s">
        <v>60</v>
      </c>
      <c r="D608" s="5" t="s">
        <v>51</v>
      </c>
      <c r="E608" s="6" t="s">
        <v>546</v>
      </c>
      <c r="F608" s="5"/>
      <c r="G608" s="7">
        <f>G609</f>
        <v>5862154</v>
      </c>
      <c r="H608" s="7">
        <f>H609</f>
        <v>-744530.25</v>
      </c>
      <c r="I608" s="7">
        <f>I609</f>
        <v>5117623.75</v>
      </c>
      <c r="J608" s="13"/>
      <c r="K608" s="13"/>
      <c r="L608" s="13"/>
    </row>
    <row r="609" spans="2:12" ht="24">
      <c r="B609" s="15" t="s">
        <v>106</v>
      </c>
      <c r="C609" s="5" t="s">
        <v>60</v>
      </c>
      <c r="D609" s="5" t="s">
        <v>51</v>
      </c>
      <c r="E609" s="6" t="s">
        <v>546</v>
      </c>
      <c r="F609" s="5" t="s">
        <v>193</v>
      </c>
      <c r="G609" s="7">
        <v>5862154</v>
      </c>
      <c r="H609" s="7">
        <f>I609-G609</f>
        <v>-744530.25</v>
      </c>
      <c r="I609" s="7">
        <f>3797800+1146900+3420+24000+10903+68690+1600+1541+3000+17325+42000+444.75</f>
        <v>5117623.75</v>
      </c>
      <c r="J609" s="13"/>
      <c r="K609" s="13"/>
      <c r="L609" s="13"/>
    </row>
    <row r="610" spans="2:12" ht="24" hidden="1">
      <c r="B610" s="15" t="s">
        <v>766</v>
      </c>
      <c r="C610" s="5" t="s">
        <v>60</v>
      </c>
      <c r="D610" s="5" t="s">
        <v>51</v>
      </c>
      <c r="E610" s="6" t="s">
        <v>776</v>
      </c>
      <c r="F610" s="5"/>
      <c r="G610" s="7">
        <f>G611</f>
        <v>0</v>
      </c>
      <c r="H610" s="7">
        <f>H611</f>
        <v>0</v>
      </c>
      <c r="I610" s="7">
        <f>I611</f>
        <v>0</v>
      </c>
      <c r="J610" s="13"/>
      <c r="K610" s="13"/>
      <c r="L610" s="13"/>
    </row>
    <row r="611" spans="2:12" ht="24" hidden="1">
      <c r="B611" s="15" t="s">
        <v>106</v>
      </c>
      <c r="C611" s="5" t="s">
        <v>60</v>
      </c>
      <c r="D611" s="5" t="s">
        <v>51</v>
      </c>
      <c r="E611" s="6" t="s">
        <v>776</v>
      </c>
      <c r="F611" s="5" t="s">
        <v>193</v>
      </c>
      <c r="G611" s="7">
        <v>0</v>
      </c>
      <c r="H611" s="7">
        <f>I611-G611</f>
        <v>0</v>
      </c>
      <c r="I611" s="7">
        <v>0</v>
      </c>
      <c r="J611" s="13"/>
      <c r="K611" s="13"/>
      <c r="L611" s="13"/>
    </row>
    <row r="612" spans="2:12" ht="24">
      <c r="B612" s="15" t="s">
        <v>345</v>
      </c>
      <c r="C612" s="5" t="s">
        <v>60</v>
      </c>
      <c r="D612" s="5" t="s">
        <v>51</v>
      </c>
      <c r="E612" s="6" t="s">
        <v>264</v>
      </c>
      <c r="F612" s="5"/>
      <c r="G612" s="7">
        <f>G613+G615</f>
        <v>1760600</v>
      </c>
      <c r="H612" s="7">
        <f>H613+H615</f>
        <v>-147884</v>
      </c>
      <c r="I612" s="7">
        <f>I613+I615</f>
        <v>1612716</v>
      </c>
      <c r="J612" s="13"/>
      <c r="K612" s="13"/>
      <c r="L612" s="13"/>
    </row>
    <row r="613" spans="2:12" ht="12.75">
      <c r="B613" s="15" t="s">
        <v>545</v>
      </c>
      <c r="C613" s="5" t="s">
        <v>60</v>
      </c>
      <c r="D613" s="5" t="s">
        <v>51</v>
      </c>
      <c r="E613" s="6" t="s">
        <v>547</v>
      </c>
      <c r="F613" s="5"/>
      <c r="G613" s="7">
        <f>G614</f>
        <v>1760600</v>
      </c>
      <c r="H613" s="7">
        <f>H614</f>
        <v>-147884</v>
      </c>
      <c r="I613" s="7">
        <f>I614</f>
        <v>1612716</v>
      </c>
      <c r="J613" s="13"/>
      <c r="K613" s="13"/>
      <c r="L613" s="13"/>
    </row>
    <row r="614" spans="2:12" ht="24">
      <c r="B614" s="15" t="s">
        <v>106</v>
      </c>
      <c r="C614" s="5" t="s">
        <v>60</v>
      </c>
      <c r="D614" s="5" t="s">
        <v>51</v>
      </c>
      <c r="E614" s="6" t="s">
        <v>547</v>
      </c>
      <c r="F614" s="5" t="s">
        <v>193</v>
      </c>
      <c r="G614" s="7">
        <v>1760600</v>
      </c>
      <c r="H614" s="7">
        <f>I614-G614</f>
        <v>-147884</v>
      </c>
      <c r="I614" s="7">
        <f>1036000+312900+34848+3420+224129+1419</f>
        <v>1612716</v>
      </c>
      <c r="J614" s="13"/>
      <c r="K614" s="13"/>
      <c r="L614" s="13"/>
    </row>
    <row r="615" spans="2:12" ht="24" hidden="1">
      <c r="B615" s="15" t="s">
        <v>766</v>
      </c>
      <c r="C615" s="5" t="s">
        <v>60</v>
      </c>
      <c r="D615" s="5" t="s">
        <v>51</v>
      </c>
      <c r="E615" s="6" t="s">
        <v>765</v>
      </c>
      <c r="F615" s="5"/>
      <c r="G615" s="7">
        <f>G616</f>
        <v>0</v>
      </c>
      <c r="H615" s="7">
        <f>H616</f>
        <v>0</v>
      </c>
      <c r="I615" s="7">
        <f>I616</f>
        <v>0</v>
      </c>
      <c r="J615" s="13"/>
      <c r="K615" s="13"/>
      <c r="L615" s="13"/>
    </row>
    <row r="616" spans="2:12" ht="24" hidden="1">
      <c r="B616" s="15" t="s">
        <v>106</v>
      </c>
      <c r="C616" s="5" t="s">
        <v>60</v>
      </c>
      <c r="D616" s="5" t="s">
        <v>51</v>
      </c>
      <c r="E616" s="6" t="s">
        <v>765</v>
      </c>
      <c r="F616" s="5" t="s">
        <v>193</v>
      </c>
      <c r="G616" s="7">
        <v>0</v>
      </c>
      <c r="H616" s="7">
        <f>I616-G616</f>
        <v>0</v>
      </c>
      <c r="I616" s="7">
        <v>0</v>
      </c>
      <c r="J616" s="13"/>
      <c r="K616" s="13"/>
      <c r="L616" s="13"/>
    </row>
    <row r="617" spans="2:12" ht="24" hidden="1">
      <c r="B617" s="15" t="s">
        <v>456</v>
      </c>
      <c r="C617" s="5" t="s">
        <v>60</v>
      </c>
      <c r="D617" s="5" t="s">
        <v>51</v>
      </c>
      <c r="E617" s="6" t="s">
        <v>784</v>
      </c>
      <c r="F617" s="5"/>
      <c r="G617" s="7">
        <f>G618</f>
        <v>0</v>
      </c>
      <c r="H617" s="7">
        <f>H618</f>
        <v>0</v>
      </c>
      <c r="I617" s="7">
        <f>I618</f>
        <v>0</v>
      </c>
      <c r="J617" s="13"/>
      <c r="K617" s="13"/>
      <c r="L617" s="13"/>
    </row>
    <row r="618" spans="2:12" ht="24" hidden="1">
      <c r="B618" s="15" t="s">
        <v>106</v>
      </c>
      <c r="C618" s="5" t="s">
        <v>60</v>
      </c>
      <c r="D618" s="5" t="s">
        <v>51</v>
      </c>
      <c r="E618" s="6" t="s">
        <v>784</v>
      </c>
      <c r="F618" s="5" t="s">
        <v>193</v>
      </c>
      <c r="G618" s="7">
        <v>0</v>
      </c>
      <c r="H618" s="7">
        <f>I618-G618</f>
        <v>0</v>
      </c>
      <c r="I618" s="7">
        <v>0</v>
      </c>
      <c r="J618" s="13"/>
      <c r="K618" s="13"/>
      <c r="L618" s="13"/>
    </row>
    <row r="619" spans="2:12" ht="24">
      <c r="B619" s="15" t="s">
        <v>437</v>
      </c>
      <c r="C619" s="5" t="s">
        <v>60</v>
      </c>
      <c r="D619" s="5" t="s">
        <v>51</v>
      </c>
      <c r="E619" s="6" t="s">
        <v>288</v>
      </c>
      <c r="F619" s="5"/>
      <c r="G619" s="7">
        <f>G620+G622</f>
        <v>2325602</v>
      </c>
      <c r="H619" s="7">
        <f>H620+H622</f>
        <v>-103402.1499999999</v>
      </c>
      <c r="I619" s="7">
        <f>I620+I622</f>
        <v>2222199.85</v>
      </c>
      <c r="J619" s="13"/>
      <c r="K619" s="13"/>
      <c r="L619" s="13"/>
    </row>
    <row r="620" spans="2:12" ht="12.75">
      <c r="B620" s="15" t="s">
        <v>545</v>
      </c>
      <c r="C620" s="5" t="s">
        <v>60</v>
      </c>
      <c r="D620" s="5" t="s">
        <v>51</v>
      </c>
      <c r="E620" s="6" t="s">
        <v>548</v>
      </c>
      <c r="F620" s="5"/>
      <c r="G620" s="7">
        <f>G621</f>
        <v>2325602</v>
      </c>
      <c r="H620" s="7">
        <f>H621</f>
        <v>-203402.1499999999</v>
      </c>
      <c r="I620" s="7">
        <f>I621</f>
        <v>2122199.85</v>
      </c>
      <c r="J620" s="19"/>
      <c r="K620" s="19"/>
      <c r="L620" s="19"/>
    </row>
    <row r="621" spans="2:12" ht="24">
      <c r="B621" s="15" t="s">
        <v>106</v>
      </c>
      <c r="C621" s="5" t="s">
        <v>60</v>
      </c>
      <c r="D621" s="5" t="s">
        <v>51</v>
      </c>
      <c r="E621" s="6" t="s">
        <v>548</v>
      </c>
      <c r="F621" s="5" t="s">
        <v>193</v>
      </c>
      <c r="G621" s="7">
        <v>2325602</v>
      </c>
      <c r="H621" s="7">
        <f>I621-G621</f>
        <v>-203402.1499999999</v>
      </c>
      <c r="I621" s="7">
        <f>1487600+449300+17000+27435+1250+14000+3000+2400+14400+10000+7064.25+12000+29364.6+7386+40000</f>
        <v>2122199.85</v>
      </c>
      <c r="J621" s="19"/>
      <c r="K621" s="19"/>
      <c r="L621" s="19"/>
    </row>
    <row r="622" spans="2:12" ht="12.75">
      <c r="B622" s="15" t="s">
        <v>647</v>
      </c>
      <c r="C622" s="5" t="s">
        <v>60</v>
      </c>
      <c r="D622" s="5" t="s">
        <v>51</v>
      </c>
      <c r="E622" s="6" t="s">
        <v>648</v>
      </c>
      <c r="F622" s="5"/>
      <c r="G622" s="7">
        <f>G623</f>
        <v>0</v>
      </c>
      <c r="H622" s="7">
        <f>H623</f>
        <v>100000</v>
      </c>
      <c r="I622" s="7">
        <f>I623</f>
        <v>100000</v>
      </c>
      <c r="J622" s="19"/>
      <c r="K622" s="19"/>
      <c r="L622" s="19"/>
    </row>
    <row r="623" spans="2:12" ht="24">
      <c r="B623" s="15" t="s">
        <v>106</v>
      </c>
      <c r="C623" s="5" t="s">
        <v>60</v>
      </c>
      <c r="D623" s="5" t="s">
        <v>51</v>
      </c>
      <c r="E623" s="6" t="s">
        <v>648</v>
      </c>
      <c r="F623" s="5" t="s">
        <v>193</v>
      </c>
      <c r="G623" s="7">
        <v>0</v>
      </c>
      <c r="H623" s="7">
        <f>I623-G623</f>
        <v>100000</v>
      </c>
      <c r="I623" s="7">
        <v>100000</v>
      </c>
      <c r="J623" s="19"/>
      <c r="K623" s="19"/>
      <c r="L623" s="19"/>
    </row>
    <row r="624" spans="2:12" ht="24" hidden="1">
      <c r="B624" s="15" t="s">
        <v>456</v>
      </c>
      <c r="C624" s="5" t="s">
        <v>60</v>
      </c>
      <c r="D624" s="5" t="s">
        <v>51</v>
      </c>
      <c r="E624" s="6" t="s">
        <v>416</v>
      </c>
      <c r="F624" s="5"/>
      <c r="G624" s="7">
        <f>G625</f>
        <v>0</v>
      </c>
      <c r="H624" s="7">
        <f>H625</f>
        <v>0</v>
      </c>
      <c r="I624" s="7">
        <f>I625</f>
        <v>0</v>
      </c>
      <c r="J624" s="13"/>
      <c r="K624" s="13"/>
      <c r="L624" s="13"/>
    </row>
    <row r="625" spans="2:12" ht="24" hidden="1">
      <c r="B625" s="15" t="s">
        <v>106</v>
      </c>
      <c r="C625" s="5" t="s">
        <v>60</v>
      </c>
      <c r="D625" s="5" t="s">
        <v>51</v>
      </c>
      <c r="E625" s="6" t="s">
        <v>416</v>
      </c>
      <c r="F625" s="5" t="s">
        <v>193</v>
      </c>
      <c r="G625" s="7">
        <v>0</v>
      </c>
      <c r="H625" s="7">
        <v>0</v>
      </c>
      <c r="I625" s="7">
        <v>0</v>
      </c>
      <c r="J625" s="13"/>
      <c r="K625" s="13"/>
      <c r="L625" s="13"/>
    </row>
    <row r="626" spans="2:12" ht="24">
      <c r="B626" s="15" t="s">
        <v>361</v>
      </c>
      <c r="C626" s="5" t="s">
        <v>60</v>
      </c>
      <c r="D626" s="5" t="s">
        <v>51</v>
      </c>
      <c r="E626" s="6" t="s">
        <v>289</v>
      </c>
      <c r="F626" s="5"/>
      <c r="G626" s="7">
        <f aca="true" t="shared" si="49" ref="G626:I627">G627</f>
        <v>2005400</v>
      </c>
      <c r="H626" s="7">
        <f t="shared" si="49"/>
        <v>1140672.5</v>
      </c>
      <c r="I626" s="7">
        <f t="shared" si="49"/>
        <v>3146072.5</v>
      </c>
      <c r="J626" s="13"/>
      <c r="K626" s="13"/>
      <c r="L626" s="13"/>
    </row>
    <row r="627" spans="2:12" ht="24">
      <c r="B627" s="15" t="s">
        <v>225</v>
      </c>
      <c r="C627" s="5" t="s">
        <v>60</v>
      </c>
      <c r="D627" s="5" t="s">
        <v>51</v>
      </c>
      <c r="E627" s="6" t="s">
        <v>290</v>
      </c>
      <c r="F627" s="5"/>
      <c r="G627" s="7">
        <f t="shared" si="49"/>
        <v>2005400</v>
      </c>
      <c r="H627" s="7">
        <f t="shared" si="49"/>
        <v>1140672.5</v>
      </c>
      <c r="I627" s="7">
        <f t="shared" si="49"/>
        <v>3146072.5</v>
      </c>
      <c r="J627" s="13"/>
      <c r="K627" s="13"/>
      <c r="L627" s="13"/>
    </row>
    <row r="628" spans="2:12" ht="24">
      <c r="B628" s="15" t="s">
        <v>106</v>
      </c>
      <c r="C628" s="5" t="s">
        <v>60</v>
      </c>
      <c r="D628" s="5" t="s">
        <v>51</v>
      </c>
      <c r="E628" s="6" t="s">
        <v>290</v>
      </c>
      <c r="F628" s="5" t="s">
        <v>193</v>
      </c>
      <c r="G628" s="7">
        <v>2005400</v>
      </c>
      <c r="H628" s="7">
        <f>I628-G628</f>
        <v>1140672.5</v>
      </c>
      <c r="I628" s="7">
        <f>1269500+383400+6000+17500+308952+1130956+15000+3000+11764.5</f>
        <v>3146072.5</v>
      </c>
      <c r="J628" s="13"/>
      <c r="K628" s="13"/>
      <c r="L628" s="13"/>
    </row>
    <row r="629" spans="2:12" ht="36">
      <c r="B629" s="15" t="s">
        <v>362</v>
      </c>
      <c r="C629" s="5" t="s">
        <v>60</v>
      </c>
      <c r="D629" s="5" t="s">
        <v>51</v>
      </c>
      <c r="E629" s="6" t="s">
        <v>291</v>
      </c>
      <c r="F629" s="5"/>
      <c r="G629" s="7">
        <f>G630+G631</f>
        <v>2411300</v>
      </c>
      <c r="H629" s="7">
        <f>H630+H631</f>
        <v>-519563</v>
      </c>
      <c r="I629" s="7">
        <f>I630+I631</f>
        <v>1891737</v>
      </c>
      <c r="J629" s="13"/>
      <c r="K629" s="13"/>
      <c r="L629" s="13"/>
    </row>
    <row r="630" spans="2:12" ht="24" hidden="1">
      <c r="B630" s="15" t="s">
        <v>106</v>
      </c>
      <c r="C630" s="5" t="s">
        <v>60</v>
      </c>
      <c r="D630" s="5" t="s">
        <v>51</v>
      </c>
      <c r="E630" s="6" t="s">
        <v>291</v>
      </c>
      <c r="F630" s="5" t="s">
        <v>193</v>
      </c>
      <c r="G630" s="7">
        <v>0</v>
      </c>
      <c r="H630" s="7">
        <v>0</v>
      </c>
      <c r="I630" s="7">
        <v>0</v>
      </c>
      <c r="J630" s="13"/>
      <c r="K630" s="13"/>
      <c r="L630" s="13"/>
    </row>
    <row r="631" spans="2:12" ht="12.75">
      <c r="B631" s="15" t="s">
        <v>545</v>
      </c>
      <c r="C631" s="5" t="s">
        <v>60</v>
      </c>
      <c r="D631" s="5" t="s">
        <v>51</v>
      </c>
      <c r="E631" s="6" t="s">
        <v>549</v>
      </c>
      <c r="F631" s="5"/>
      <c r="G631" s="7">
        <f>G632</f>
        <v>2411300</v>
      </c>
      <c r="H631" s="7">
        <f>H632</f>
        <v>-519563</v>
      </c>
      <c r="I631" s="7">
        <f>I632</f>
        <v>1891737</v>
      </c>
      <c r="J631" s="13"/>
      <c r="K631" s="13"/>
      <c r="L631" s="13"/>
    </row>
    <row r="632" spans="2:12" ht="24">
      <c r="B632" s="15" t="s">
        <v>106</v>
      </c>
      <c r="C632" s="5" t="s">
        <v>60</v>
      </c>
      <c r="D632" s="5" t="s">
        <v>51</v>
      </c>
      <c r="E632" s="6" t="s">
        <v>549</v>
      </c>
      <c r="F632" s="5" t="s">
        <v>193</v>
      </c>
      <c r="G632" s="7">
        <v>2411300</v>
      </c>
      <c r="H632" s="7">
        <f>I632-G632</f>
        <v>-519563</v>
      </c>
      <c r="I632" s="7">
        <f>1430600+432000+3000+26137</f>
        <v>1891737</v>
      </c>
      <c r="J632" s="13"/>
      <c r="K632" s="13"/>
      <c r="L632" s="13"/>
    </row>
    <row r="633" spans="2:12" ht="24">
      <c r="B633" s="15" t="s">
        <v>785</v>
      </c>
      <c r="C633" s="5" t="s">
        <v>60</v>
      </c>
      <c r="D633" s="5" t="s">
        <v>51</v>
      </c>
      <c r="E633" s="6" t="s">
        <v>417</v>
      </c>
      <c r="F633" s="5"/>
      <c r="G633" s="7">
        <f aca="true" t="shared" si="50" ref="G633:I634">G634</f>
        <v>0</v>
      </c>
      <c r="H633" s="7">
        <f t="shared" si="50"/>
        <v>37000</v>
      </c>
      <c r="I633" s="7">
        <f t="shared" si="50"/>
        <v>37000</v>
      </c>
      <c r="J633" s="13"/>
      <c r="K633" s="13"/>
      <c r="L633" s="13"/>
    </row>
    <row r="634" spans="2:12" ht="12.75">
      <c r="B634" s="15" t="s">
        <v>627</v>
      </c>
      <c r="C634" s="5" t="s">
        <v>60</v>
      </c>
      <c r="D634" s="5" t="s">
        <v>51</v>
      </c>
      <c r="E634" s="6" t="s">
        <v>649</v>
      </c>
      <c r="F634" s="5"/>
      <c r="G634" s="7">
        <f t="shared" si="50"/>
        <v>0</v>
      </c>
      <c r="H634" s="7">
        <f t="shared" si="50"/>
        <v>37000</v>
      </c>
      <c r="I634" s="7">
        <f t="shared" si="50"/>
        <v>37000</v>
      </c>
      <c r="J634" s="13"/>
      <c r="K634" s="13"/>
      <c r="L634" s="13"/>
    </row>
    <row r="635" spans="2:12" ht="24">
      <c r="B635" s="15" t="s">
        <v>106</v>
      </c>
      <c r="C635" s="5" t="s">
        <v>60</v>
      </c>
      <c r="D635" s="5" t="s">
        <v>51</v>
      </c>
      <c r="E635" s="6" t="s">
        <v>649</v>
      </c>
      <c r="F635" s="5" t="s">
        <v>193</v>
      </c>
      <c r="G635" s="7">
        <v>0</v>
      </c>
      <c r="H635" s="7">
        <f>I635-G635</f>
        <v>37000</v>
      </c>
      <c r="I635" s="7">
        <v>37000</v>
      </c>
      <c r="J635" s="13"/>
      <c r="K635" s="13"/>
      <c r="L635" s="13"/>
    </row>
    <row r="636" spans="2:12" ht="12.75">
      <c r="B636" s="15" t="s">
        <v>747</v>
      </c>
      <c r="C636" s="5" t="s">
        <v>60</v>
      </c>
      <c r="D636" s="5" t="s">
        <v>51</v>
      </c>
      <c r="E636" s="6" t="s">
        <v>746</v>
      </c>
      <c r="F636" s="5"/>
      <c r="G636" s="7">
        <f>G637</f>
        <v>0</v>
      </c>
      <c r="H636" s="7">
        <f>H637</f>
        <v>292648</v>
      </c>
      <c r="I636" s="7">
        <f>I637</f>
        <v>292648</v>
      </c>
      <c r="J636" s="13"/>
      <c r="K636" s="13"/>
      <c r="L636" s="13"/>
    </row>
    <row r="637" spans="2:12" ht="24">
      <c r="B637" s="15" t="s">
        <v>106</v>
      </c>
      <c r="C637" s="5" t="s">
        <v>60</v>
      </c>
      <c r="D637" s="5" t="s">
        <v>51</v>
      </c>
      <c r="E637" s="6" t="s">
        <v>746</v>
      </c>
      <c r="F637" s="5" t="s">
        <v>193</v>
      </c>
      <c r="G637" s="7">
        <v>0</v>
      </c>
      <c r="H637" s="7">
        <f>I637-G637</f>
        <v>292648</v>
      </c>
      <c r="I637" s="7">
        <v>292648</v>
      </c>
      <c r="J637" s="13"/>
      <c r="K637" s="13"/>
      <c r="L637" s="13"/>
    </row>
    <row r="638" spans="2:12" ht="12.75" hidden="1">
      <c r="B638" s="15" t="s">
        <v>744</v>
      </c>
      <c r="C638" s="5" t="s">
        <v>60</v>
      </c>
      <c r="D638" s="5" t="s">
        <v>51</v>
      </c>
      <c r="E638" s="6" t="s">
        <v>745</v>
      </c>
      <c r="F638" s="5"/>
      <c r="G638" s="7">
        <f>G639</f>
        <v>0</v>
      </c>
      <c r="H638" s="7">
        <f>H639</f>
        <v>0</v>
      </c>
      <c r="I638" s="7">
        <f>I639</f>
        <v>0</v>
      </c>
      <c r="J638" s="13"/>
      <c r="K638" s="13"/>
      <c r="L638" s="13"/>
    </row>
    <row r="639" spans="2:12" ht="24" hidden="1">
      <c r="B639" s="15" t="s">
        <v>106</v>
      </c>
      <c r="C639" s="5" t="s">
        <v>60</v>
      </c>
      <c r="D639" s="5" t="s">
        <v>51</v>
      </c>
      <c r="E639" s="6" t="s">
        <v>745</v>
      </c>
      <c r="F639" s="5" t="s">
        <v>193</v>
      </c>
      <c r="G639" s="7">
        <v>0</v>
      </c>
      <c r="H639" s="7">
        <f>I639-G639</f>
        <v>0</v>
      </c>
      <c r="I639" s="7">
        <v>0</v>
      </c>
      <c r="J639" s="13"/>
      <c r="K639" s="13"/>
      <c r="L639" s="13"/>
    </row>
    <row r="640" spans="2:12" ht="36" hidden="1">
      <c r="B640" s="15" t="s">
        <v>497</v>
      </c>
      <c r="C640" s="5" t="s">
        <v>60</v>
      </c>
      <c r="D640" s="5" t="s">
        <v>51</v>
      </c>
      <c r="E640" s="6" t="s">
        <v>495</v>
      </c>
      <c r="F640" s="5"/>
      <c r="G640" s="7">
        <f aca="true" t="shared" si="51" ref="G640:I641">G641</f>
        <v>0</v>
      </c>
      <c r="H640" s="7">
        <f t="shared" si="51"/>
        <v>0</v>
      </c>
      <c r="I640" s="7">
        <f t="shared" si="51"/>
        <v>0</v>
      </c>
      <c r="J640" s="13"/>
      <c r="K640" s="13"/>
      <c r="L640" s="13"/>
    </row>
    <row r="641" spans="2:12" ht="24" hidden="1">
      <c r="B641" s="15" t="s">
        <v>498</v>
      </c>
      <c r="C641" s="5" t="s">
        <v>60</v>
      </c>
      <c r="D641" s="5" t="s">
        <v>51</v>
      </c>
      <c r="E641" s="6" t="s">
        <v>496</v>
      </c>
      <c r="F641" s="5"/>
      <c r="G641" s="7">
        <f t="shared" si="51"/>
        <v>0</v>
      </c>
      <c r="H641" s="7">
        <f t="shared" si="51"/>
        <v>0</v>
      </c>
      <c r="I641" s="7">
        <f t="shared" si="51"/>
        <v>0</v>
      </c>
      <c r="J641" s="13"/>
      <c r="K641" s="13"/>
      <c r="L641" s="13"/>
    </row>
    <row r="642" spans="2:12" ht="24" hidden="1">
      <c r="B642" s="15" t="s">
        <v>106</v>
      </c>
      <c r="C642" s="5" t="s">
        <v>60</v>
      </c>
      <c r="D642" s="5" t="s">
        <v>51</v>
      </c>
      <c r="E642" s="6" t="s">
        <v>496</v>
      </c>
      <c r="F642" s="5" t="s">
        <v>193</v>
      </c>
      <c r="G642" s="7"/>
      <c r="H642" s="7">
        <f>I642-G642</f>
        <v>0</v>
      </c>
      <c r="I642" s="7"/>
      <c r="J642" s="13"/>
      <c r="K642" s="13"/>
      <c r="L642" s="13"/>
    </row>
    <row r="643" spans="2:12" ht="24">
      <c r="B643" s="15" t="s">
        <v>550</v>
      </c>
      <c r="C643" s="5" t="s">
        <v>60</v>
      </c>
      <c r="D643" s="5" t="s">
        <v>51</v>
      </c>
      <c r="E643" s="6" t="s">
        <v>551</v>
      </c>
      <c r="F643" s="5"/>
      <c r="G643" s="7">
        <f aca="true" t="shared" si="52" ref="G643:I645">G644</f>
        <v>30904907.67</v>
      </c>
      <c r="H643" s="7">
        <f t="shared" si="52"/>
        <v>-30904907.67</v>
      </c>
      <c r="I643" s="7">
        <f>I644</f>
        <v>0</v>
      </c>
      <c r="J643" s="13"/>
      <c r="K643" s="13"/>
      <c r="L643" s="13"/>
    </row>
    <row r="644" spans="2:12" ht="12.75">
      <c r="B644" s="15" t="s">
        <v>552</v>
      </c>
      <c r="C644" s="5" t="s">
        <v>60</v>
      </c>
      <c r="D644" s="5" t="s">
        <v>51</v>
      </c>
      <c r="E644" s="6" t="s">
        <v>553</v>
      </c>
      <c r="F644" s="5"/>
      <c r="G644" s="7">
        <f>G645</f>
        <v>30904907.67</v>
      </c>
      <c r="H644" s="7">
        <f>H645</f>
        <v>-30904907.67</v>
      </c>
      <c r="I644" s="7">
        <f>I645</f>
        <v>0</v>
      </c>
      <c r="J644" s="13"/>
      <c r="K644" s="13"/>
      <c r="L644" s="13"/>
    </row>
    <row r="645" spans="2:12" ht="24">
      <c r="B645" s="15" t="s">
        <v>554</v>
      </c>
      <c r="C645" s="5" t="s">
        <v>60</v>
      </c>
      <c r="D645" s="5" t="s">
        <v>51</v>
      </c>
      <c r="E645" s="6" t="s">
        <v>555</v>
      </c>
      <c r="F645" s="5"/>
      <c r="G645" s="7">
        <f t="shared" si="52"/>
        <v>30904907.67</v>
      </c>
      <c r="H645" s="7">
        <f t="shared" si="52"/>
        <v>-30904907.67</v>
      </c>
      <c r="I645" s="7">
        <f t="shared" si="52"/>
        <v>0</v>
      </c>
      <c r="J645" s="13"/>
      <c r="K645" s="13"/>
      <c r="L645" s="13"/>
    </row>
    <row r="646" spans="2:12" ht="24">
      <c r="B646" s="15" t="s">
        <v>106</v>
      </c>
      <c r="C646" s="5" t="s">
        <v>60</v>
      </c>
      <c r="D646" s="5" t="s">
        <v>51</v>
      </c>
      <c r="E646" s="6" t="s">
        <v>555</v>
      </c>
      <c r="F646" s="5" t="s">
        <v>193</v>
      </c>
      <c r="G646" s="7">
        <v>30904907.67</v>
      </c>
      <c r="H646" s="7">
        <f>I646-G646</f>
        <v>-30904907.67</v>
      </c>
      <c r="I646" s="7">
        <v>0</v>
      </c>
      <c r="J646" s="13"/>
      <c r="K646" s="13"/>
      <c r="L646" s="13"/>
    </row>
    <row r="647" spans="2:12" ht="24">
      <c r="B647" s="15" t="s">
        <v>650</v>
      </c>
      <c r="C647" s="5" t="s">
        <v>60</v>
      </c>
      <c r="D647" s="5" t="s">
        <v>51</v>
      </c>
      <c r="E647" s="6" t="s">
        <v>629</v>
      </c>
      <c r="F647" s="5"/>
      <c r="G647" s="7">
        <f>G648</f>
        <v>0</v>
      </c>
      <c r="H647" s="7">
        <f>H648</f>
        <v>58175</v>
      </c>
      <c r="I647" s="7">
        <f>I648</f>
        <v>58175</v>
      </c>
      <c r="J647" s="13"/>
      <c r="K647" s="13"/>
      <c r="L647" s="13"/>
    </row>
    <row r="648" spans="2:12" ht="12.75">
      <c r="B648" s="15" t="s">
        <v>651</v>
      </c>
      <c r="C648" s="5" t="s">
        <v>60</v>
      </c>
      <c r="D648" s="5" t="s">
        <v>51</v>
      </c>
      <c r="E648" s="6" t="s">
        <v>631</v>
      </c>
      <c r="F648" s="5"/>
      <c r="G648" s="7">
        <f>G649+G655+G652</f>
        <v>0</v>
      </c>
      <c r="H648" s="7">
        <f>H649+H655+H652</f>
        <v>58175</v>
      </c>
      <c r="I648" s="7">
        <f>I649+I655+I652</f>
        <v>58175</v>
      </c>
      <c r="J648" s="13"/>
      <c r="K648" s="13"/>
      <c r="L648" s="13"/>
    </row>
    <row r="649" spans="2:12" ht="12.75">
      <c r="B649" s="15" t="s">
        <v>632</v>
      </c>
      <c r="C649" s="5" t="s">
        <v>60</v>
      </c>
      <c r="D649" s="5" t="s">
        <v>51</v>
      </c>
      <c r="E649" s="6" t="s">
        <v>633</v>
      </c>
      <c r="F649" s="5"/>
      <c r="G649" s="7">
        <f aca="true" t="shared" si="53" ref="G649:I650">G650</f>
        <v>0</v>
      </c>
      <c r="H649" s="7">
        <f t="shared" si="53"/>
        <v>2000</v>
      </c>
      <c r="I649" s="7">
        <f t="shared" si="53"/>
        <v>2000</v>
      </c>
      <c r="J649" s="13"/>
      <c r="K649" s="13"/>
      <c r="L649" s="13"/>
    </row>
    <row r="650" spans="2:12" ht="12.75">
      <c r="B650" s="15" t="s">
        <v>634</v>
      </c>
      <c r="C650" s="5" t="s">
        <v>60</v>
      </c>
      <c r="D650" s="5" t="s">
        <v>51</v>
      </c>
      <c r="E650" s="6" t="s">
        <v>635</v>
      </c>
      <c r="F650" s="5"/>
      <c r="G650" s="7">
        <f t="shared" si="53"/>
        <v>0</v>
      </c>
      <c r="H650" s="7">
        <f t="shared" si="53"/>
        <v>2000</v>
      </c>
      <c r="I650" s="7">
        <f t="shared" si="53"/>
        <v>2000</v>
      </c>
      <c r="J650" s="13"/>
      <c r="K650" s="13"/>
      <c r="L650" s="13"/>
    </row>
    <row r="651" spans="2:12" ht="24">
      <c r="B651" s="15" t="s">
        <v>106</v>
      </c>
      <c r="C651" s="5" t="s">
        <v>60</v>
      </c>
      <c r="D651" s="5" t="s">
        <v>51</v>
      </c>
      <c r="E651" s="6" t="s">
        <v>635</v>
      </c>
      <c r="F651" s="5" t="s">
        <v>193</v>
      </c>
      <c r="G651" s="7">
        <v>0</v>
      </c>
      <c r="H651" s="7">
        <f>I651-G651</f>
        <v>2000</v>
      </c>
      <c r="I651" s="7">
        <v>2000</v>
      </c>
      <c r="J651" s="13"/>
      <c r="K651" s="13"/>
      <c r="L651" s="13"/>
    </row>
    <row r="652" spans="2:12" ht="24">
      <c r="B652" s="15" t="s">
        <v>643</v>
      </c>
      <c r="C652" s="5" t="s">
        <v>60</v>
      </c>
      <c r="D652" s="5" t="s">
        <v>51</v>
      </c>
      <c r="E652" s="6" t="s">
        <v>644</v>
      </c>
      <c r="F652" s="5"/>
      <c r="G652" s="7">
        <f aca="true" t="shared" si="54" ref="G652:I653">G653</f>
        <v>0</v>
      </c>
      <c r="H652" s="7">
        <f t="shared" si="54"/>
        <v>21400</v>
      </c>
      <c r="I652" s="7">
        <f t="shared" si="54"/>
        <v>21400</v>
      </c>
      <c r="J652" s="13"/>
      <c r="K652" s="13"/>
      <c r="L652" s="13"/>
    </row>
    <row r="653" spans="2:12" ht="24">
      <c r="B653" s="15" t="s">
        <v>645</v>
      </c>
      <c r="C653" s="5" t="s">
        <v>60</v>
      </c>
      <c r="D653" s="5" t="s">
        <v>51</v>
      </c>
      <c r="E653" s="6" t="s">
        <v>646</v>
      </c>
      <c r="F653" s="5"/>
      <c r="G653" s="7">
        <f t="shared" si="54"/>
        <v>0</v>
      </c>
      <c r="H653" s="7">
        <f t="shared" si="54"/>
        <v>21400</v>
      </c>
      <c r="I653" s="7">
        <f t="shared" si="54"/>
        <v>21400</v>
      </c>
      <c r="J653" s="13"/>
      <c r="K653" s="13"/>
      <c r="L653" s="13"/>
    </row>
    <row r="654" spans="2:12" ht="24">
      <c r="B654" s="15" t="s">
        <v>106</v>
      </c>
      <c r="C654" s="5" t="s">
        <v>60</v>
      </c>
      <c r="D654" s="5" t="s">
        <v>51</v>
      </c>
      <c r="E654" s="6" t="s">
        <v>646</v>
      </c>
      <c r="F654" s="5" t="s">
        <v>193</v>
      </c>
      <c r="G654" s="7">
        <v>0</v>
      </c>
      <c r="H654" s="7">
        <f>I654-G654</f>
        <v>21400</v>
      </c>
      <c r="I654" s="7">
        <v>21400</v>
      </c>
      <c r="J654" s="13"/>
      <c r="K654" s="13"/>
      <c r="L654" s="13"/>
    </row>
    <row r="655" spans="2:12" ht="24">
      <c r="B655" s="15" t="s">
        <v>636</v>
      </c>
      <c r="C655" s="5" t="s">
        <v>60</v>
      </c>
      <c r="D655" s="5" t="s">
        <v>51</v>
      </c>
      <c r="E655" s="6" t="s">
        <v>637</v>
      </c>
      <c r="F655" s="5"/>
      <c r="G655" s="7">
        <f aca="true" t="shared" si="55" ref="G655:I656">G656</f>
        <v>0</v>
      </c>
      <c r="H655" s="7">
        <f t="shared" si="55"/>
        <v>34775</v>
      </c>
      <c r="I655" s="7">
        <f t="shared" si="55"/>
        <v>34775</v>
      </c>
      <c r="J655" s="13"/>
      <c r="K655" s="13"/>
      <c r="L655" s="13"/>
    </row>
    <row r="656" spans="2:12" ht="12.75">
      <c r="B656" s="15" t="s">
        <v>640</v>
      </c>
      <c r="C656" s="5" t="s">
        <v>60</v>
      </c>
      <c r="D656" s="5" t="s">
        <v>51</v>
      </c>
      <c r="E656" s="6" t="s">
        <v>641</v>
      </c>
      <c r="F656" s="5"/>
      <c r="G656" s="7">
        <f t="shared" si="55"/>
        <v>0</v>
      </c>
      <c r="H656" s="7">
        <f t="shared" si="55"/>
        <v>34775</v>
      </c>
      <c r="I656" s="7">
        <f t="shared" si="55"/>
        <v>34775</v>
      </c>
      <c r="J656" s="13"/>
      <c r="K656" s="13"/>
      <c r="L656" s="13"/>
    </row>
    <row r="657" spans="2:12" ht="24">
      <c r="B657" s="15" t="s">
        <v>106</v>
      </c>
      <c r="C657" s="5" t="s">
        <v>60</v>
      </c>
      <c r="D657" s="5" t="s">
        <v>51</v>
      </c>
      <c r="E657" s="6" t="s">
        <v>641</v>
      </c>
      <c r="F657" s="5" t="s">
        <v>193</v>
      </c>
      <c r="G657" s="7">
        <v>0</v>
      </c>
      <c r="H657" s="7">
        <f>I657-G657</f>
        <v>34775</v>
      </c>
      <c r="I657" s="7">
        <v>34775</v>
      </c>
      <c r="J657" s="13"/>
      <c r="K657" s="13"/>
      <c r="L657" s="13"/>
    </row>
    <row r="658" spans="2:12" ht="24">
      <c r="B658" s="15" t="s">
        <v>363</v>
      </c>
      <c r="C658" s="5" t="s">
        <v>60</v>
      </c>
      <c r="D658" s="5" t="s">
        <v>51</v>
      </c>
      <c r="E658" s="6" t="s">
        <v>311</v>
      </c>
      <c r="F658" s="5"/>
      <c r="G658" s="7">
        <f aca="true" t="shared" si="56" ref="G658:I659">G659</f>
        <v>7547394</v>
      </c>
      <c r="H658" s="7">
        <f t="shared" si="56"/>
        <v>-1942936.5</v>
      </c>
      <c r="I658" s="7">
        <f t="shared" si="56"/>
        <v>5604457.5</v>
      </c>
      <c r="J658" s="13"/>
      <c r="K658" s="13"/>
      <c r="L658" s="13"/>
    </row>
    <row r="659" spans="2:12" ht="12.75">
      <c r="B659" s="15" t="s">
        <v>435</v>
      </c>
      <c r="C659" s="5" t="s">
        <v>60</v>
      </c>
      <c r="D659" s="5" t="s">
        <v>51</v>
      </c>
      <c r="E659" s="6" t="s">
        <v>399</v>
      </c>
      <c r="F659" s="5"/>
      <c r="G659" s="7">
        <f t="shared" si="56"/>
        <v>7547394</v>
      </c>
      <c r="H659" s="7">
        <f t="shared" si="56"/>
        <v>-1942936.5</v>
      </c>
      <c r="I659" s="7">
        <f t="shared" si="56"/>
        <v>5604457.5</v>
      </c>
      <c r="J659" s="13"/>
      <c r="K659" s="13"/>
      <c r="L659" s="13"/>
    </row>
    <row r="660" spans="2:12" ht="24">
      <c r="B660" s="15" t="s">
        <v>436</v>
      </c>
      <c r="C660" s="5" t="s">
        <v>60</v>
      </c>
      <c r="D660" s="5" t="s">
        <v>51</v>
      </c>
      <c r="E660" s="6" t="s">
        <v>418</v>
      </c>
      <c r="F660" s="5"/>
      <c r="G660" s="7">
        <f>G661+G663+G665+G667+G669</f>
        <v>7547394</v>
      </c>
      <c r="H660" s="7">
        <f>H661+H663+H665+H667+H669</f>
        <v>-1942936.5</v>
      </c>
      <c r="I660" s="7">
        <f>I661+I663+I665+I667+I669</f>
        <v>5604457.5</v>
      </c>
      <c r="J660" s="13"/>
      <c r="K660" s="13"/>
      <c r="L660" s="13"/>
    </row>
    <row r="661" spans="2:12" ht="12.75">
      <c r="B661" s="15" t="s">
        <v>545</v>
      </c>
      <c r="C661" s="5" t="s">
        <v>60</v>
      </c>
      <c r="D661" s="5" t="s">
        <v>51</v>
      </c>
      <c r="E661" s="6" t="s">
        <v>556</v>
      </c>
      <c r="F661" s="5"/>
      <c r="G661" s="7">
        <f>G662</f>
        <v>7547394</v>
      </c>
      <c r="H661" s="7">
        <f>H662</f>
        <v>-1992936.5</v>
      </c>
      <c r="I661" s="7">
        <f>I662</f>
        <v>5554457.5</v>
      </c>
      <c r="J661" s="13"/>
      <c r="K661" s="13"/>
      <c r="L661" s="13"/>
    </row>
    <row r="662" spans="2:12" ht="24">
      <c r="B662" s="15" t="s">
        <v>106</v>
      </c>
      <c r="C662" s="5" t="s">
        <v>60</v>
      </c>
      <c r="D662" s="5" t="s">
        <v>51</v>
      </c>
      <c r="E662" s="6" t="s">
        <v>556</v>
      </c>
      <c r="F662" s="5" t="s">
        <v>193</v>
      </c>
      <c r="G662" s="7">
        <v>7547394</v>
      </c>
      <c r="H662" s="7">
        <f>I662-G662</f>
        <v>-1992936.5</v>
      </c>
      <c r="I662" s="7">
        <f>4030000+1217100+10081+74139+1250+2400+14400+16775+3000+10000+61243.5+18000+64836+3433+27800</f>
        <v>5554457.5</v>
      </c>
      <c r="J662" s="13"/>
      <c r="K662" s="13"/>
      <c r="L662" s="13"/>
    </row>
    <row r="663" spans="2:12" ht="24" hidden="1">
      <c r="B663" s="15" t="s">
        <v>436</v>
      </c>
      <c r="C663" s="5" t="s">
        <v>60</v>
      </c>
      <c r="D663" s="5" t="s">
        <v>51</v>
      </c>
      <c r="E663" s="6" t="s">
        <v>741</v>
      </c>
      <c r="F663" s="5"/>
      <c r="G663" s="7">
        <f>G664</f>
        <v>0</v>
      </c>
      <c r="H663" s="7">
        <f>H664</f>
        <v>0</v>
      </c>
      <c r="I663" s="7">
        <f>I664</f>
        <v>0</v>
      </c>
      <c r="J663" s="13"/>
      <c r="K663" s="13"/>
      <c r="L663" s="13"/>
    </row>
    <row r="664" spans="2:12" ht="24" hidden="1">
      <c r="B664" s="15" t="s">
        <v>106</v>
      </c>
      <c r="C664" s="5" t="s">
        <v>60</v>
      </c>
      <c r="D664" s="5" t="s">
        <v>51</v>
      </c>
      <c r="E664" s="6" t="s">
        <v>741</v>
      </c>
      <c r="F664" s="5" t="s">
        <v>193</v>
      </c>
      <c r="G664" s="7">
        <v>0</v>
      </c>
      <c r="H664" s="7">
        <f>I664-G664</f>
        <v>0</v>
      </c>
      <c r="I664" s="7">
        <v>0</v>
      </c>
      <c r="J664" s="13"/>
      <c r="K664" s="13"/>
      <c r="L664" s="13"/>
    </row>
    <row r="665" spans="2:12" ht="12.75">
      <c r="B665" s="15" t="s">
        <v>647</v>
      </c>
      <c r="C665" s="5" t="s">
        <v>60</v>
      </c>
      <c r="D665" s="5" t="s">
        <v>51</v>
      </c>
      <c r="E665" s="6" t="s">
        <v>652</v>
      </c>
      <c r="F665" s="5"/>
      <c r="G665" s="7">
        <f>G666</f>
        <v>0</v>
      </c>
      <c r="H665" s="7">
        <f>H666</f>
        <v>50000</v>
      </c>
      <c r="I665" s="7">
        <f>I666</f>
        <v>50000</v>
      </c>
      <c r="J665" s="13"/>
      <c r="K665" s="13"/>
      <c r="L665" s="13"/>
    </row>
    <row r="666" spans="2:12" ht="24">
      <c r="B666" s="15" t="s">
        <v>106</v>
      </c>
      <c r="C666" s="5" t="s">
        <v>60</v>
      </c>
      <c r="D666" s="5" t="s">
        <v>51</v>
      </c>
      <c r="E666" s="6" t="s">
        <v>652</v>
      </c>
      <c r="F666" s="5" t="s">
        <v>193</v>
      </c>
      <c r="G666" s="7">
        <v>0</v>
      </c>
      <c r="H666" s="7">
        <f>I666-G666</f>
        <v>50000</v>
      </c>
      <c r="I666" s="7">
        <v>50000</v>
      </c>
      <c r="J666" s="13"/>
      <c r="K666" s="13"/>
      <c r="L666" s="13"/>
    </row>
    <row r="667" spans="2:12" ht="12.75" hidden="1">
      <c r="B667" s="15" t="s">
        <v>647</v>
      </c>
      <c r="C667" s="5" t="s">
        <v>60</v>
      </c>
      <c r="D667" s="5" t="s">
        <v>51</v>
      </c>
      <c r="E667" s="6" t="s">
        <v>742</v>
      </c>
      <c r="F667" s="5"/>
      <c r="G667" s="7">
        <f>G668</f>
        <v>0</v>
      </c>
      <c r="H667" s="7">
        <f>H668</f>
        <v>0</v>
      </c>
      <c r="I667" s="7">
        <f>I668</f>
        <v>0</v>
      </c>
      <c r="J667" s="13"/>
      <c r="K667" s="13"/>
      <c r="L667" s="13"/>
    </row>
    <row r="668" spans="2:12" ht="24" hidden="1">
      <c r="B668" s="15" t="s">
        <v>106</v>
      </c>
      <c r="C668" s="5" t="s">
        <v>60</v>
      </c>
      <c r="D668" s="5" t="s">
        <v>51</v>
      </c>
      <c r="E668" s="6" t="s">
        <v>742</v>
      </c>
      <c r="F668" s="5" t="s">
        <v>193</v>
      </c>
      <c r="G668" s="7">
        <v>0</v>
      </c>
      <c r="H668" s="7">
        <f>I668-G668</f>
        <v>0</v>
      </c>
      <c r="I668" s="7">
        <v>0</v>
      </c>
      <c r="J668" s="13"/>
      <c r="K668" s="13"/>
      <c r="L668" s="13"/>
    </row>
    <row r="669" spans="2:12" ht="24" hidden="1">
      <c r="B669" s="15" t="s">
        <v>766</v>
      </c>
      <c r="C669" s="5" t="s">
        <v>60</v>
      </c>
      <c r="D669" s="5" t="s">
        <v>51</v>
      </c>
      <c r="E669" s="6" t="s">
        <v>767</v>
      </c>
      <c r="F669" s="5"/>
      <c r="G669" s="7">
        <f>G670</f>
        <v>0</v>
      </c>
      <c r="H669" s="7">
        <f>H670</f>
        <v>0</v>
      </c>
      <c r="I669" s="7">
        <f>I670</f>
        <v>0</v>
      </c>
      <c r="J669" s="13"/>
      <c r="K669" s="13"/>
      <c r="L669" s="13"/>
    </row>
    <row r="670" spans="2:12" ht="24" hidden="1">
      <c r="B670" s="15" t="s">
        <v>106</v>
      </c>
      <c r="C670" s="5" t="s">
        <v>60</v>
      </c>
      <c r="D670" s="5" t="s">
        <v>51</v>
      </c>
      <c r="E670" s="6" t="s">
        <v>767</v>
      </c>
      <c r="F670" s="5" t="s">
        <v>193</v>
      </c>
      <c r="G670" s="7">
        <v>0</v>
      </c>
      <c r="H670" s="7">
        <f>I670-G670</f>
        <v>0</v>
      </c>
      <c r="I670" s="7">
        <v>0</v>
      </c>
      <c r="J670" s="13"/>
      <c r="K670" s="13"/>
      <c r="L670" s="13"/>
    </row>
    <row r="671" spans="2:12" ht="12.75" hidden="1">
      <c r="B671" s="15" t="s">
        <v>3</v>
      </c>
      <c r="C671" s="5" t="s">
        <v>60</v>
      </c>
      <c r="D671" s="6" t="s">
        <v>58</v>
      </c>
      <c r="E671" s="6"/>
      <c r="F671" s="5"/>
      <c r="G671" s="7">
        <f>G672+G675</f>
        <v>0</v>
      </c>
      <c r="H671" s="7">
        <f>H672+H675</f>
        <v>0</v>
      </c>
      <c r="I671" s="7">
        <f>I672+I675</f>
        <v>0</v>
      </c>
      <c r="J671" s="13"/>
      <c r="K671" s="13"/>
      <c r="L671" s="13"/>
    </row>
    <row r="672" spans="2:12" ht="24" hidden="1">
      <c r="B672" s="15" t="s">
        <v>139</v>
      </c>
      <c r="C672" s="5" t="s">
        <v>60</v>
      </c>
      <c r="D672" s="6" t="s">
        <v>58</v>
      </c>
      <c r="E672" s="6" t="s">
        <v>99</v>
      </c>
      <c r="F672" s="5"/>
      <c r="G672" s="7">
        <f aca="true" t="shared" si="57" ref="G672:I673">G673</f>
        <v>0</v>
      </c>
      <c r="H672" s="7">
        <f t="shared" si="57"/>
        <v>0</v>
      </c>
      <c r="I672" s="7">
        <f t="shared" si="57"/>
        <v>0</v>
      </c>
      <c r="J672" s="13"/>
      <c r="K672" s="13"/>
      <c r="L672" s="13"/>
    </row>
    <row r="673" spans="2:12" ht="12.75" hidden="1">
      <c r="B673" s="15" t="s">
        <v>140</v>
      </c>
      <c r="C673" s="5" t="s">
        <v>60</v>
      </c>
      <c r="D673" s="6" t="s">
        <v>58</v>
      </c>
      <c r="E673" s="6" t="s">
        <v>84</v>
      </c>
      <c r="F673" s="5"/>
      <c r="G673" s="7">
        <f t="shared" si="57"/>
        <v>0</v>
      </c>
      <c r="H673" s="7">
        <f t="shared" si="57"/>
        <v>0</v>
      </c>
      <c r="I673" s="7">
        <f t="shared" si="57"/>
        <v>0</v>
      </c>
      <c r="J673" s="13"/>
      <c r="K673" s="13"/>
      <c r="L673" s="13"/>
    </row>
    <row r="674" spans="2:12" ht="24" hidden="1">
      <c r="B674" s="15" t="s">
        <v>106</v>
      </c>
      <c r="C674" s="5" t="s">
        <v>60</v>
      </c>
      <c r="D674" s="6" t="s">
        <v>58</v>
      </c>
      <c r="E674" s="6" t="s">
        <v>84</v>
      </c>
      <c r="F674" s="5">
        <v>600</v>
      </c>
      <c r="G674" s="7">
        <v>0</v>
      </c>
      <c r="H674" s="7">
        <v>0</v>
      </c>
      <c r="I674" s="7">
        <v>0</v>
      </c>
      <c r="J674" s="13"/>
      <c r="K674" s="13"/>
      <c r="L674" s="13"/>
    </row>
    <row r="675" spans="2:12" ht="24" hidden="1">
      <c r="B675" s="15" t="s">
        <v>142</v>
      </c>
      <c r="C675" s="5" t="s">
        <v>60</v>
      </c>
      <c r="D675" s="6" t="s">
        <v>58</v>
      </c>
      <c r="E675" s="6" t="s">
        <v>100</v>
      </c>
      <c r="F675" s="5"/>
      <c r="G675" s="7">
        <f aca="true" t="shared" si="58" ref="G675:I676">G676</f>
        <v>0</v>
      </c>
      <c r="H675" s="7">
        <f t="shared" si="58"/>
        <v>0</v>
      </c>
      <c r="I675" s="7">
        <f t="shared" si="58"/>
        <v>0</v>
      </c>
      <c r="J675" s="13"/>
      <c r="K675" s="13"/>
      <c r="L675" s="13"/>
    </row>
    <row r="676" spans="2:12" ht="12.75" hidden="1">
      <c r="B676" s="15" t="s">
        <v>143</v>
      </c>
      <c r="C676" s="5" t="s">
        <v>60</v>
      </c>
      <c r="D676" s="6" t="s">
        <v>58</v>
      </c>
      <c r="E676" s="6" t="s">
        <v>120</v>
      </c>
      <c r="F676" s="5"/>
      <c r="G676" s="7">
        <f t="shared" si="58"/>
        <v>0</v>
      </c>
      <c r="H676" s="7">
        <f t="shared" si="58"/>
        <v>0</v>
      </c>
      <c r="I676" s="7">
        <f t="shared" si="58"/>
        <v>0</v>
      </c>
      <c r="J676" s="13"/>
      <c r="K676" s="13"/>
      <c r="L676" s="13"/>
    </row>
    <row r="677" spans="2:12" ht="24" hidden="1">
      <c r="B677" s="15" t="s">
        <v>106</v>
      </c>
      <c r="C677" s="5" t="s">
        <v>60</v>
      </c>
      <c r="D677" s="6" t="s">
        <v>58</v>
      </c>
      <c r="E677" s="6" t="s">
        <v>120</v>
      </c>
      <c r="F677" s="5">
        <v>600</v>
      </c>
      <c r="G677" s="7">
        <v>0</v>
      </c>
      <c r="H677" s="7">
        <v>0</v>
      </c>
      <c r="I677" s="7">
        <v>0</v>
      </c>
      <c r="J677" s="13"/>
      <c r="K677" s="13"/>
      <c r="L677" s="13"/>
    </row>
    <row r="678" spans="2:12" ht="12.75">
      <c r="B678" s="15" t="s">
        <v>28</v>
      </c>
      <c r="C678" s="5" t="s">
        <v>60</v>
      </c>
      <c r="D678" s="6" t="s">
        <v>60</v>
      </c>
      <c r="E678" s="6"/>
      <c r="F678" s="5"/>
      <c r="G678" s="7">
        <f aca="true" t="shared" si="59" ref="G678:I679">G679</f>
        <v>1593200</v>
      </c>
      <c r="H678" s="7">
        <f t="shared" si="59"/>
        <v>-1258100</v>
      </c>
      <c r="I678" s="7">
        <f t="shared" si="59"/>
        <v>335100</v>
      </c>
      <c r="J678" s="13"/>
      <c r="K678" s="13"/>
      <c r="L678" s="13"/>
    </row>
    <row r="679" spans="2:12" ht="24">
      <c r="B679" s="15" t="s">
        <v>363</v>
      </c>
      <c r="C679" s="5" t="s">
        <v>60</v>
      </c>
      <c r="D679" s="6" t="s">
        <v>60</v>
      </c>
      <c r="E679" s="6" t="s">
        <v>311</v>
      </c>
      <c r="F679" s="5"/>
      <c r="G679" s="7">
        <f t="shared" si="59"/>
        <v>1593200</v>
      </c>
      <c r="H679" s="7">
        <f t="shared" si="59"/>
        <v>-1258100</v>
      </c>
      <c r="I679" s="7">
        <f t="shared" si="59"/>
        <v>335100</v>
      </c>
      <c r="J679" s="13"/>
      <c r="K679" s="13"/>
      <c r="L679" s="13"/>
    </row>
    <row r="680" spans="2:12" ht="12.75">
      <c r="B680" s="15" t="s">
        <v>364</v>
      </c>
      <c r="C680" s="5" t="s">
        <v>60</v>
      </c>
      <c r="D680" s="6" t="s">
        <v>60</v>
      </c>
      <c r="E680" s="6" t="s">
        <v>310</v>
      </c>
      <c r="F680" s="5"/>
      <c r="G680" s="7">
        <f>G681+G689+G687</f>
        <v>1593200</v>
      </c>
      <c r="H680" s="7">
        <f>H681+H689+H687</f>
        <v>-1258100</v>
      </c>
      <c r="I680" s="7">
        <f>I681+I689+I687</f>
        <v>335100</v>
      </c>
      <c r="J680" s="13"/>
      <c r="K680" s="13"/>
      <c r="L680" s="13"/>
    </row>
    <row r="681" spans="2:12" ht="24">
      <c r="B681" s="15" t="s">
        <v>810</v>
      </c>
      <c r="C681" s="5" t="s">
        <v>60</v>
      </c>
      <c r="D681" s="5" t="s">
        <v>60</v>
      </c>
      <c r="E681" s="5" t="s">
        <v>811</v>
      </c>
      <c r="F681" s="5"/>
      <c r="G681" s="7">
        <f>G682+G685</f>
        <v>0</v>
      </c>
      <c r="H681" s="7">
        <f>H682+H685</f>
        <v>332100</v>
      </c>
      <c r="I681" s="7">
        <f>I682+I685</f>
        <v>332100</v>
      </c>
      <c r="J681" s="13"/>
      <c r="K681" s="13"/>
      <c r="L681" s="13"/>
    </row>
    <row r="682" spans="2:12" ht="24">
      <c r="B682" s="15" t="s">
        <v>812</v>
      </c>
      <c r="C682" s="5" t="s">
        <v>60</v>
      </c>
      <c r="D682" s="5" t="s">
        <v>60</v>
      </c>
      <c r="E682" s="5" t="s">
        <v>813</v>
      </c>
      <c r="F682" s="5"/>
      <c r="G682" s="7">
        <f>G683+G684</f>
        <v>0</v>
      </c>
      <c r="H682" s="7">
        <f>H683+H684</f>
        <v>227100</v>
      </c>
      <c r="I682" s="7">
        <f>I683+I684</f>
        <v>227100</v>
      </c>
      <c r="J682" s="13"/>
      <c r="K682" s="13"/>
      <c r="L682" s="13"/>
    </row>
    <row r="683" spans="2:12" ht="36" hidden="1">
      <c r="B683" s="15" t="s">
        <v>104</v>
      </c>
      <c r="C683" s="5" t="s">
        <v>60</v>
      </c>
      <c r="D683" s="5" t="s">
        <v>60</v>
      </c>
      <c r="E683" s="5" t="s">
        <v>813</v>
      </c>
      <c r="F683" s="5" t="s">
        <v>90</v>
      </c>
      <c r="G683" s="7">
        <v>0</v>
      </c>
      <c r="H683" s="7">
        <f>I683-G683</f>
        <v>0</v>
      </c>
      <c r="I683" s="7">
        <v>0</v>
      </c>
      <c r="J683" s="13"/>
      <c r="K683" s="13"/>
      <c r="L683" s="13"/>
    </row>
    <row r="684" spans="2:12" ht="24">
      <c r="B684" s="15" t="s">
        <v>105</v>
      </c>
      <c r="C684" s="5" t="s">
        <v>60</v>
      </c>
      <c r="D684" s="5" t="s">
        <v>60</v>
      </c>
      <c r="E684" s="5" t="s">
        <v>813</v>
      </c>
      <c r="F684" s="5" t="s">
        <v>192</v>
      </c>
      <c r="G684" s="7">
        <v>0</v>
      </c>
      <c r="H684" s="7">
        <f>I684-G684</f>
        <v>227100</v>
      </c>
      <c r="I684" s="7">
        <f>227100</f>
        <v>227100</v>
      </c>
      <c r="J684" s="13"/>
      <c r="K684" s="13"/>
      <c r="L684" s="13"/>
    </row>
    <row r="685" spans="2:12" ht="12.75">
      <c r="B685" s="15" t="s">
        <v>814</v>
      </c>
      <c r="C685" s="5" t="s">
        <v>60</v>
      </c>
      <c r="D685" s="5" t="s">
        <v>60</v>
      </c>
      <c r="E685" s="5" t="s">
        <v>815</v>
      </c>
      <c r="F685" s="5"/>
      <c r="G685" s="7">
        <f>G686</f>
        <v>0</v>
      </c>
      <c r="H685" s="7">
        <f>H686</f>
        <v>105000</v>
      </c>
      <c r="I685" s="7">
        <f>I686</f>
        <v>105000</v>
      </c>
      <c r="J685" s="13"/>
      <c r="K685" s="13"/>
      <c r="L685" s="13"/>
    </row>
    <row r="686" spans="2:12" ht="12.75">
      <c r="B686" s="15" t="s">
        <v>110</v>
      </c>
      <c r="C686" s="5" t="s">
        <v>60</v>
      </c>
      <c r="D686" s="5" t="s">
        <v>60</v>
      </c>
      <c r="E686" s="5" t="s">
        <v>815</v>
      </c>
      <c r="F686" s="5" t="s">
        <v>196</v>
      </c>
      <c r="G686" s="7">
        <v>0</v>
      </c>
      <c r="H686" s="7">
        <f>I686-G686</f>
        <v>105000</v>
      </c>
      <c r="I686" s="7">
        <f>22500+82500</f>
        <v>105000</v>
      </c>
      <c r="J686" s="13"/>
      <c r="K686" s="13"/>
      <c r="L686" s="13"/>
    </row>
    <row r="687" spans="2:12" ht="24">
      <c r="B687" s="15" t="s">
        <v>816</v>
      </c>
      <c r="C687" s="5" t="s">
        <v>60</v>
      </c>
      <c r="D687" s="5" t="s">
        <v>60</v>
      </c>
      <c r="E687" s="5" t="s">
        <v>817</v>
      </c>
      <c r="F687" s="5"/>
      <c r="G687" s="7">
        <f>G688</f>
        <v>0</v>
      </c>
      <c r="H687" s="7">
        <f>H688</f>
        <v>3000</v>
      </c>
      <c r="I687" s="7">
        <f>I688</f>
        <v>3000</v>
      </c>
      <c r="J687" s="13"/>
      <c r="K687" s="13"/>
      <c r="L687" s="13"/>
    </row>
    <row r="688" spans="2:12" ht="24">
      <c r="B688" s="15" t="s">
        <v>105</v>
      </c>
      <c r="C688" s="5" t="s">
        <v>60</v>
      </c>
      <c r="D688" s="5" t="s">
        <v>60</v>
      </c>
      <c r="E688" s="5" t="s">
        <v>817</v>
      </c>
      <c r="F688" s="5" t="s">
        <v>192</v>
      </c>
      <c r="G688" s="7">
        <v>0</v>
      </c>
      <c r="H688" s="7">
        <f>I688-G688</f>
        <v>3000</v>
      </c>
      <c r="I688" s="7">
        <v>3000</v>
      </c>
      <c r="J688" s="13"/>
      <c r="K688" s="13"/>
      <c r="L688" s="13"/>
    </row>
    <row r="689" spans="2:12" ht="12.75">
      <c r="B689" s="15" t="s">
        <v>365</v>
      </c>
      <c r="C689" s="5" t="s">
        <v>60</v>
      </c>
      <c r="D689" s="6" t="s">
        <v>60</v>
      </c>
      <c r="E689" s="6" t="s">
        <v>309</v>
      </c>
      <c r="F689" s="5"/>
      <c r="G689" s="7">
        <f>G690</f>
        <v>1593200</v>
      </c>
      <c r="H689" s="7">
        <f>H690</f>
        <v>-1593200</v>
      </c>
      <c r="I689" s="7">
        <f>I690</f>
        <v>0</v>
      </c>
      <c r="J689" s="13"/>
      <c r="K689" s="13"/>
      <c r="L689" s="13"/>
    </row>
    <row r="690" spans="2:12" ht="24">
      <c r="B690" s="15" t="s">
        <v>366</v>
      </c>
      <c r="C690" s="5" t="s">
        <v>60</v>
      </c>
      <c r="D690" s="6" t="s">
        <v>60</v>
      </c>
      <c r="E690" s="6" t="s">
        <v>308</v>
      </c>
      <c r="F690" s="5"/>
      <c r="G690" s="7">
        <f>G691+G692</f>
        <v>1593200</v>
      </c>
      <c r="H690" s="7">
        <f>H691+H692</f>
        <v>-1593200</v>
      </c>
      <c r="I690" s="7">
        <f>I691+I692</f>
        <v>0</v>
      </c>
      <c r="J690" s="13"/>
      <c r="K690" s="13"/>
      <c r="L690" s="13"/>
    </row>
    <row r="691" spans="2:12" ht="12.75">
      <c r="B691" s="15" t="s">
        <v>110</v>
      </c>
      <c r="C691" s="5" t="s">
        <v>60</v>
      </c>
      <c r="D691" s="6" t="s">
        <v>60</v>
      </c>
      <c r="E691" s="6" t="s">
        <v>308</v>
      </c>
      <c r="F691" s="5" t="s">
        <v>196</v>
      </c>
      <c r="G691" s="7">
        <v>834553</v>
      </c>
      <c r="H691" s="7">
        <f>I691-G691</f>
        <v>-834553</v>
      </c>
      <c r="I691" s="7">
        <v>0</v>
      </c>
      <c r="J691" s="13"/>
      <c r="K691" s="13"/>
      <c r="L691" s="13"/>
    </row>
    <row r="692" spans="2:12" ht="24">
      <c r="B692" s="15" t="s">
        <v>106</v>
      </c>
      <c r="C692" s="5" t="s">
        <v>60</v>
      </c>
      <c r="D692" s="6" t="s">
        <v>60</v>
      </c>
      <c r="E692" s="6" t="s">
        <v>308</v>
      </c>
      <c r="F692" s="5" t="s">
        <v>193</v>
      </c>
      <c r="G692" s="7">
        <v>758647</v>
      </c>
      <c r="H692" s="7">
        <f>I692-G692</f>
        <v>-758647</v>
      </c>
      <c r="I692" s="7">
        <v>0</v>
      </c>
      <c r="J692" s="13"/>
      <c r="K692" s="13"/>
      <c r="L692" s="13"/>
    </row>
    <row r="693" spans="2:12" ht="12.75">
      <c r="B693" s="15" t="s">
        <v>29</v>
      </c>
      <c r="C693" s="5" t="s">
        <v>60</v>
      </c>
      <c r="D693" s="6" t="s">
        <v>56</v>
      </c>
      <c r="E693" s="6"/>
      <c r="F693" s="5"/>
      <c r="G693" s="7">
        <f>G705+G727+G694+G735</f>
        <v>22390824</v>
      </c>
      <c r="H693" s="7">
        <f>H705+H727+H694+H735</f>
        <v>3430002</v>
      </c>
      <c r="I693" s="7">
        <f>I705+I727+I694+I735</f>
        <v>25820826</v>
      </c>
      <c r="J693" s="13"/>
      <c r="K693" s="13"/>
      <c r="L693" s="13"/>
    </row>
    <row r="694" spans="2:12" ht="12.75">
      <c r="B694" s="15" t="s">
        <v>589</v>
      </c>
      <c r="C694" s="5" t="s">
        <v>60</v>
      </c>
      <c r="D694" s="6" t="s">
        <v>56</v>
      </c>
      <c r="E694" s="5" t="s">
        <v>298</v>
      </c>
      <c r="F694" s="5"/>
      <c r="G694" s="7">
        <f aca="true" t="shared" si="60" ref="G694:I695">G695</f>
        <v>0</v>
      </c>
      <c r="H694" s="7">
        <f t="shared" si="60"/>
        <v>742300</v>
      </c>
      <c r="I694" s="7">
        <f t="shared" si="60"/>
        <v>742300</v>
      </c>
      <c r="J694" s="13"/>
      <c r="K694" s="13"/>
      <c r="L694" s="13"/>
    </row>
    <row r="695" spans="2:12" ht="24">
      <c r="B695" s="15" t="s">
        <v>372</v>
      </c>
      <c r="C695" s="5" t="s">
        <v>60</v>
      </c>
      <c r="D695" s="6" t="s">
        <v>56</v>
      </c>
      <c r="E695" s="5" t="s">
        <v>301</v>
      </c>
      <c r="F695" s="5"/>
      <c r="G695" s="7">
        <f t="shared" si="60"/>
        <v>0</v>
      </c>
      <c r="H695" s="7">
        <f t="shared" si="60"/>
        <v>742300</v>
      </c>
      <c r="I695" s="7">
        <f t="shared" si="60"/>
        <v>742300</v>
      </c>
      <c r="J695" s="13"/>
      <c r="K695" s="13"/>
      <c r="L695" s="13"/>
    </row>
    <row r="696" spans="2:12" ht="24">
      <c r="B696" s="15" t="s">
        <v>590</v>
      </c>
      <c r="C696" s="5" t="s">
        <v>60</v>
      </c>
      <c r="D696" s="6" t="s">
        <v>56</v>
      </c>
      <c r="E696" s="5" t="s">
        <v>591</v>
      </c>
      <c r="F696" s="5"/>
      <c r="G696" s="7">
        <f>G697+G701+G703+G699</f>
        <v>0</v>
      </c>
      <c r="H696" s="7">
        <f>H697+H701+H703+H699</f>
        <v>742300</v>
      </c>
      <c r="I696" s="7">
        <f>I697+I701+I703+I699</f>
        <v>742300</v>
      </c>
      <c r="J696" s="13"/>
      <c r="K696" s="13"/>
      <c r="L696" s="13"/>
    </row>
    <row r="697" spans="2:12" ht="12.75">
      <c r="B697" s="15" t="s">
        <v>592</v>
      </c>
      <c r="C697" s="5" t="s">
        <v>60</v>
      </c>
      <c r="D697" s="6" t="s">
        <v>56</v>
      </c>
      <c r="E697" s="5" t="s">
        <v>593</v>
      </c>
      <c r="F697" s="5"/>
      <c r="G697" s="7">
        <f>G698</f>
        <v>0</v>
      </c>
      <c r="H697" s="7">
        <f>H698</f>
        <v>692300</v>
      </c>
      <c r="I697" s="7">
        <f>I698</f>
        <v>692300</v>
      </c>
      <c r="J697" s="13"/>
      <c r="K697" s="13"/>
      <c r="L697" s="13"/>
    </row>
    <row r="698" spans="2:12" ht="24">
      <c r="B698" s="15" t="s">
        <v>105</v>
      </c>
      <c r="C698" s="5" t="s">
        <v>60</v>
      </c>
      <c r="D698" s="6" t="s">
        <v>56</v>
      </c>
      <c r="E698" s="5" t="s">
        <v>593</v>
      </c>
      <c r="F698" s="5" t="s">
        <v>192</v>
      </c>
      <c r="G698" s="7">
        <v>0</v>
      </c>
      <c r="H698" s="7">
        <f>I698-G698</f>
        <v>692300</v>
      </c>
      <c r="I698" s="7">
        <v>692300</v>
      </c>
      <c r="J698" s="13"/>
      <c r="K698" s="13"/>
      <c r="L698" s="13"/>
    </row>
    <row r="699" spans="2:12" ht="24">
      <c r="B699" s="15" t="s">
        <v>727</v>
      </c>
      <c r="C699" s="5" t="s">
        <v>60</v>
      </c>
      <c r="D699" s="6" t="s">
        <v>56</v>
      </c>
      <c r="E699" s="5" t="s">
        <v>597</v>
      </c>
      <c r="F699" s="5"/>
      <c r="G699" s="7">
        <f>G700</f>
        <v>0</v>
      </c>
      <c r="H699" s="7">
        <f>H700</f>
        <v>50000</v>
      </c>
      <c r="I699" s="7">
        <f>I700</f>
        <v>50000</v>
      </c>
      <c r="J699" s="13"/>
      <c r="K699" s="13"/>
      <c r="L699" s="13"/>
    </row>
    <row r="700" spans="2:12" ht="24">
      <c r="B700" s="15" t="s">
        <v>105</v>
      </c>
      <c r="C700" s="5" t="s">
        <v>60</v>
      </c>
      <c r="D700" s="6" t="s">
        <v>56</v>
      </c>
      <c r="E700" s="5" t="s">
        <v>597</v>
      </c>
      <c r="F700" s="5" t="s">
        <v>192</v>
      </c>
      <c r="G700" s="7">
        <v>0</v>
      </c>
      <c r="H700" s="7">
        <f>I700-G700</f>
        <v>50000</v>
      </c>
      <c r="I700" s="7">
        <v>50000</v>
      </c>
      <c r="J700" s="13"/>
      <c r="K700" s="13"/>
      <c r="L700" s="13"/>
    </row>
    <row r="701" spans="2:12" ht="48" hidden="1">
      <c r="B701" s="15" t="s">
        <v>594</v>
      </c>
      <c r="C701" s="5" t="s">
        <v>60</v>
      </c>
      <c r="D701" s="6" t="s">
        <v>56</v>
      </c>
      <c r="E701" s="5" t="s">
        <v>595</v>
      </c>
      <c r="F701" s="5"/>
      <c r="G701" s="7">
        <f>G702</f>
        <v>0</v>
      </c>
      <c r="H701" s="7">
        <f>H702</f>
        <v>0</v>
      </c>
      <c r="I701" s="7">
        <f>I702</f>
        <v>0</v>
      </c>
      <c r="J701" s="13"/>
      <c r="K701" s="13"/>
      <c r="L701" s="13"/>
    </row>
    <row r="702" spans="2:12" ht="24" hidden="1">
      <c r="B702" s="15" t="s">
        <v>105</v>
      </c>
      <c r="C702" s="5" t="s">
        <v>60</v>
      </c>
      <c r="D702" s="6" t="s">
        <v>56</v>
      </c>
      <c r="E702" s="5" t="s">
        <v>595</v>
      </c>
      <c r="F702" s="5" t="s">
        <v>192</v>
      </c>
      <c r="G702" s="7">
        <v>0</v>
      </c>
      <c r="H702" s="7">
        <f>I702-G702</f>
        <v>0</v>
      </c>
      <c r="I702" s="7">
        <v>0</v>
      </c>
      <c r="J702" s="13"/>
      <c r="K702" s="13"/>
      <c r="L702" s="13"/>
    </row>
    <row r="703" spans="2:12" ht="48" hidden="1">
      <c r="B703" s="15" t="s">
        <v>594</v>
      </c>
      <c r="C703" s="5" t="s">
        <v>60</v>
      </c>
      <c r="D703" s="6" t="s">
        <v>56</v>
      </c>
      <c r="E703" s="5" t="s">
        <v>665</v>
      </c>
      <c r="F703" s="5"/>
      <c r="G703" s="7">
        <f>G704</f>
        <v>0</v>
      </c>
      <c r="H703" s="7">
        <f>H704</f>
        <v>0</v>
      </c>
      <c r="I703" s="7">
        <f>I704</f>
        <v>0</v>
      </c>
      <c r="J703" s="13"/>
      <c r="K703" s="13"/>
      <c r="L703" s="13"/>
    </row>
    <row r="704" spans="2:12" ht="24" hidden="1">
      <c r="B704" s="15" t="s">
        <v>105</v>
      </c>
      <c r="C704" s="5" t="s">
        <v>60</v>
      </c>
      <c r="D704" s="6" t="s">
        <v>56</v>
      </c>
      <c r="E704" s="5" t="s">
        <v>665</v>
      </c>
      <c r="F704" s="5" t="s">
        <v>192</v>
      </c>
      <c r="G704" s="7">
        <v>0</v>
      </c>
      <c r="H704" s="7">
        <f>I704-G704</f>
        <v>0</v>
      </c>
      <c r="I704" s="7">
        <v>0</v>
      </c>
      <c r="J704" s="13"/>
      <c r="K704" s="13"/>
      <c r="L704" s="13"/>
    </row>
    <row r="705" spans="2:12" ht="24">
      <c r="B705" s="15" t="s">
        <v>334</v>
      </c>
      <c r="C705" s="5" t="s">
        <v>60</v>
      </c>
      <c r="D705" s="6" t="s">
        <v>56</v>
      </c>
      <c r="E705" s="6" t="s">
        <v>254</v>
      </c>
      <c r="F705" s="5"/>
      <c r="G705" s="7">
        <f>G706</f>
        <v>22390824</v>
      </c>
      <c r="H705" s="7">
        <f>H706</f>
        <v>427602</v>
      </c>
      <c r="I705" s="7">
        <f>I706</f>
        <v>22818426</v>
      </c>
      <c r="J705" s="13"/>
      <c r="K705" s="13"/>
      <c r="L705" s="13"/>
    </row>
    <row r="706" spans="2:12" ht="36">
      <c r="B706" s="15" t="s">
        <v>467</v>
      </c>
      <c r="C706" s="5" t="s">
        <v>60</v>
      </c>
      <c r="D706" s="6" t="s">
        <v>56</v>
      </c>
      <c r="E706" s="6" t="s">
        <v>292</v>
      </c>
      <c r="F706" s="5"/>
      <c r="G706" s="7">
        <f>G708+G716+G723</f>
        <v>22390824</v>
      </c>
      <c r="H706" s="7">
        <f>H708+H716+H723</f>
        <v>427602</v>
      </c>
      <c r="I706" s="7">
        <f>I708+I716+I723</f>
        <v>22818426</v>
      </c>
      <c r="J706" s="13"/>
      <c r="K706" s="13"/>
      <c r="L706" s="13"/>
    </row>
    <row r="707" spans="2:12" ht="36" hidden="1">
      <c r="B707" s="15" t="s">
        <v>367</v>
      </c>
      <c r="C707" s="5" t="s">
        <v>60</v>
      </c>
      <c r="D707" s="6" t="s">
        <v>56</v>
      </c>
      <c r="E707" s="6" t="s">
        <v>293</v>
      </c>
      <c r="F707" s="5"/>
      <c r="G707" s="7">
        <v>0</v>
      </c>
      <c r="H707" s="7">
        <v>0</v>
      </c>
      <c r="I707" s="7">
        <v>0</v>
      </c>
      <c r="J707" s="13"/>
      <c r="K707" s="13"/>
      <c r="L707" s="13"/>
    </row>
    <row r="708" spans="2:12" ht="36">
      <c r="B708" s="15" t="s">
        <v>701</v>
      </c>
      <c r="C708" s="5" t="s">
        <v>60</v>
      </c>
      <c r="D708" s="6" t="s">
        <v>56</v>
      </c>
      <c r="E708" s="6" t="s">
        <v>512</v>
      </c>
      <c r="F708" s="5"/>
      <c r="G708" s="7">
        <f>G710+G712</f>
        <v>6492600</v>
      </c>
      <c r="H708" s="7">
        <f>H710+H712</f>
        <v>-596000</v>
      </c>
      <c r="I708" s="7">
        <f>I710+I712</f>
        <v>5896600</v>
      </c>
      <c r="J708" s="13"/>
      <c r="K708" s="13"/>
      <c r="L708" s="13"/>
    </row>
    <row r="709" spans="2:12" ht="24">
      <c r="B709" s="15" t="s">
        <v>557</v>
      </c>
      <c r="C709" s="5" t="s">
        <v>60</v>
      </c>
      <c r="D709" s="6" t="s">
        <v>56</v>
      </c>
      <c r="E709" s="6" t="s">
        <v>558</v>
      </c>
      <c r="F709" s="5"/>
      <c r="G709" s="7">
        <f>G710+G712</f>
        <v>6492600</v>
      </c>
      <c r="H709" s="7">
        <f>H710+H712</f>
        <v>-596000</v>
      </c>
      <c r="I709" s="7">
        <f>I710+I712</f>
        <v>5896600</v>
      </c>
      <c r="J709" s="13"/>
      <c r="K709" s="13"/>
      <c r="L709" s="13"/>
    </row>
    <row r="710" spans="2:12" ht="12.75">
      <c r="B710" s="15" t="s">
        <v>146</v>
      </c>
      <c r="C710" s="5" t="s">
        <v>60</v>
      </c>
      <c r="D710" s="6" t="s">
        <v>56</v>
      </c>
      <c r="E710" s="6" t="s">
        <v>419</v>
      </c>
      <c r="F710" s="5"/>
      <c r="G710" s="7">
        <f>G711</f>
        <v>648790</v>
      </c>
      <c r="H710" s="7">
        <f>H711</f>
        <v>-108980</v>
      </c>
      <c r="I710" s="7">
        <f>I711</f>
        <v>539810</v>
      </c>
      <c r="J710" s="13"/>
      <c r="K710" s="13"/>
      <c r="L710" s="13"/>
    </row>
    <row r="711" spans="2:12" ht="36">
      <c r="B711" s="15" t="s">
        <v>104</v>
      </c>
      <c r="C711" s="5" t="s">
        <v>60</v>
      </c>
      <c r="D711" s="6" t="s">
        <v>56</v>
      </c>
      <c r="E711" s="6" t="s">
        <v>419</v>
      </c>
      <c r="F711" s="5" t="s">
        <v>90</v>
      </c>
      <c r="G711" s="7">
        <v>648790</v>
      </c>
      <c r="H711" s="7">
        <f>I711-G711</f>
        <v>-108980</v>
      </c>
      <c r="I711" s="7">
        <f>414600+125210</f>
        <v>539810</v>
      </c>
      <c r="J711" s="13"/>
      <c r="K711" s="13"/>
      <c r="L711" s="13"/>
    </row>
    <row r="712" spans="2:12" ht="12.75">
      <c r="B712" s="15" t="s">
        <v>227</v>
      </c>
      <c r="C712" s="5" t="s">
        <v>60</v>
      </c>
      <c r="D712" s="6" t="s">
        <v>56</v>
      </c>
      <c r="E712" s="6" t="s">
        <v>420</v>
      </c>
      <c r="F712" s="5"/>
      <c r="G712" s="7">
        <f>G713+G714+G715</f>
        <v>5843810</v>
      </c>
      <c r="H712" s="7">
        <f>H713+H714+H715</f>
        <v>-487020</v>
      </c>
      <c r="I712" s="7">
        <f>I713+I714+I715</f>
        <v>5356790</v>
      </c>
      <c r="J712" s="13"/>
      <c r="K712" s="13"/>
      <c r="L712" s="13"/>
    </row>
    <row r="713" spans="2:12" ht="36">
      <c r="B713" s="15" t="s">
        <v>104</v>
      </c>
      <c r="C713" s="5" t="s">
        <v>60</v>
      </c>
      <c r="D713" s="6" t="s">
        <v>56</v>
      </c>
      <c r="E713" s="6" t="s">
        <v>420</v>
      </c>
      <c r="F713" s="5" t="s">
        <v>90</v>
      </c>
      <c r="G713" s="7">
        <v>5843810</v>
      </c>
      <c r="H713" s="7">
        <f>I713-G713</f>
        <v>-489210</v>
      </c>
      <c r="I713" s="7">
        <f>4057300+72000+1225300</f>
        <v>5354600</v>
      </c>
      <c r="J713" s="13"/>
      <c r="K713" s="13"/>
      <c r="L713" s="13"/>
    </row>
    <row r="714" spans="2:12" ht="24" hidden="1">
      <c r="B714" s="15" t="s">
        <v>105</v>
      </c>
      <c r="C714" s="5" t="s">
        <v>60</v>
      </c>
      <c r="D714" s="6" t="s">
        <v>56</v>
      </c>
      <c r="E714" s="6" t="s">
        <v>420</v>
      </c>
      <c r="F714" s="5" t="s">
        <v>192</v>
      </c>
      <c r="G714" s="7">
        <v>0</v>
      </c>
      <c r="H714" s="7">
        <f>I714-G714</f>
        <v>0</v>
      </c>
      <c r="I714" s="7">
        <v>0</v>
      </c>
      <c r="J714" s="13"/>
      <c r="K714" s="13"/>
      <c r="L714" s="13"/>
    </row>
    <row r="715" spans="2:12" ht="12.75">
      <c r="B715" s="15" t="s">
        <v>108</v>
      </c>
      <c r="C715" s="5" t="s">
        <v>60</v>
      </c>
      <c r="D715" s="6" t="s">
        <v>56</v>
      </c>
      <c r="E715" s="6" t="s">
        <v>420</v>
      </c>
      <c r="F715" s="5" t="s">
        <v>189</v>
      </c>
      <c r="G715" s="7">
        <v>0</v>
      </c>
      <c r="H715" s="7">
        <f>I715-G715</f>
        <v>2190</v>
      </c>
      <c r="I715" s="7">
        <v>2190</v>
      </c>
      <c r="J715" s="13"/>
      <c r="K715" s="13"/>
      <c r="L715" s="13"/>
    </row>
    <row r="716" spans="2:12" ht="36">
      <c r="B716" s="15" t="s">
        <v>368</v>
      </c>
      <c r="C716" s="5" t="s">
        <v>60</v>
      </c>
      <c r="D716" s="6" t="s">
        <v>56</v>
      </c>
      <c r="E716" s="6" t="s">
        <v>294</v>
      </c>
      <c r="F716" s="5"/>
      <c r="G716" s="7">
        <f>G717+G721</f>
        <v>15898224</v>
      </c>
      <c r="H716" s="7">
        <f>H717+H721</f>
        <v>1023602</v>
      </c>
      <c r="I716" s="7">
        <f>I717+I721</f>
        <v>16921826</v>
      </c>
      <c r="J716" s="13"/>
      <c r="K716" s="13"/>
      <c r="L716" s="13"/>
    </row>
    <row r="717" spans="2:12" ht="36">
      <c r="B717" s="15" t="s">
        <v>369</v>
      </c>
      <c r="C717" s="5" t="s">
        <v>60</v>
      </c>
      <c r="D717" s="6" t="s">
        <v>56</v>
      </c>
      <c r="E717" s="6" t="s">
        <v>421</v>
      </c>
      <c r="F717" s="5"/>
      <c r="G717" s="7">
        <f>G718+G719+G720</f>
        <v>9471400</v>
      </c>
      <c r="H717" s="7">
        <f>H718+H719+H720</f>
        <v>1023602</v>
      </c>
      <c r="I717" s="7">
        <f>I718+I719+I720</f>
        <v>10495002</v>
      </c>
      <c r="J717" s="13"/>
      <c r="K717" s="13"/>
      <c r="L717" s="13"/>
    </row>
    <row r="718" spans="2:12" ht="36">
      <c r="B718" s="15" t="s">
        <v>104</v>
      </c>
      <c r="C718" s="5" t="s">
        <v>60</v>
      </c>
      <c r="D718" s="6" t="s">
        <v>56</v>
      </c>
      <c r="E718" s="6" t="s">
        <v>421</v>
      </c>
      <c r="F718" s="5" t="s">
        <v>90</v>
      </c>
      <c r="G718" s="7">
        <v>9469700</v>
      </c>
      <c r="H718" s="7">
        <f>I718-G718</f>
        <v>-721100</v>
      </c>
      <c r="I718" s="7">
        <f>6531300+244800+1972500</f>
        <v>8748600</v>
      </c>
      <c r="J718" s="13"/>
      <c r="K718" s="13"/>
      <c r="L718" s="13"/>
    </row>
    <row r="719" spans="2:12" ht="24">
      <c r="B719" s="15" t="s">
        <v>105</v>
      </c>
      <c r="C719" s="5" t="s">
        <v>60</v>
      </c>
      <c r="D719" s="6" t="s">
        <v>56</v>
      </c>
      <c r="E719" s="6" t="s">
        <v>421</v>
      </c>
      <c r="F719" s="5" t="s">
        <v>192</v>
      </c>
      <c r="G719" s="7">
        <v>1700</v>
      </c>
      <c r="H719" s="7">
        <f>I719-G719</f>
        <v>1731727</v>
      </c>
      <c r="I719" s="7">
        <f>135000+4000+50000+55000+72000+50000+720000+300000+320060+27367</f>
        <v>1733427</v>
      </c>
      <c r="J719" s="13"/>
      <c r="K719" s="13"/>
      <c r="L719" s="13"/>
    </row>
    <row r="720" spans="2:12" ht="12.75">
      <c r="B720" s="15" t="s">
        <v>108</v>
      </c>
      <c r="C720" s="5" t="s">
        <v>60</v>
      </c>
      <c r="D720" s="6" t="s">
        <v>56</v>
      </c>
      <c r="E720" s="6" t="s">
        <v>421</v>
      </c>
      <c r="F720" s="5" t="s">
        <v>189</v>
      </c>
      <c r="G720" s="7">
        <v>0</v>
      </c>
      <c r="H720" s="7">
        <f>I720-G720</f>
        <v>12975</v>
      </c>
      <c r="I720" s="7">
        <f>10950+2025</f>
        <v>12975</v>
      </c>
      <c r="J720" s="13"/>
      <c r="K720" s="13"/>
      <c r="L720" s="13"/>
    </row>
    <row r="721" spans="2:12" ht="36">
      <c r="B721" s="15" t="s">
        <v>369</v>
      </c>
      <c r="C721" s="5" t="s">
        <v>60</v>
      </c>
      <c r="D721" s="6" t="s">
        <v>56</v>
      </c>
      <c r="E721" s="6" t="s">
        <v>422</v>
      </c>
      <c r="F721" s="5"/>
      <c r="G721" s="7">
        <f>G722</f>
        <v>6426824</v>
      </c>
      <c r="H721" s="7">
        <f>H722</f>
        <v>0</v>
      </c>
      <c r="I721" s="7">
        <f>I722</f>
        <v>6426824</v>
      </c>
      <c r="J721" s="13"/>
      <c r="K721" s="13"/>
      <c r="L721" s="13"/>
    </row>
    <row r="722" spans="2:12" ht="36">
      <c r="B722" s="15" t="s">
        <v>104</v>
      </c>
      <c r="C722" s="5" t="s">
        <v>60</v>
      </c>
      <c r="D722" s="6" t="s">
        <v>56</v>
      </c>
      <c r="E722" s="6" t="s">
        <v>422</v>
      </c>
      <c r="F722" s="5" t="s">
        <v>90</v>
      </c>
      <c r="G722" s="7">
        <v>6426824</v>
      </c>
      <c r="H722" s="7">
        <f>I722-G722</f>
        <v>0</v>
      </c>
      <c r="I722" s="7">
        <f>4936120+1490704</f>
        <v>6426824</v>
      </c>
      <c r="J722" s="13"/>
      <c r="K722" s="13"/>
      <c r="L722" s="13"/>
    </row>
    <row r="723" spans="2:12" ht="36" hidden="1">
      <c r="B723" s="15" t="s">
        <v>653</v>
      </c>
      <c r="C723" s="5" t="s">
        <v>60</v>
      </c>
      <c r="D723" s="6" t="s">
        <v>56</v>
      </c>
      <c r="E723" s="6" t="s">
        <v>654</v>
      </c>
      <c r="F723" s="5"/>
      <c r="G723" s="7">
        <f>G724</f>
        <v>0</v>
      </c>
      <c r="H723" s="7">
        <f>H724</f>
        <v>0</v>
      </c>
      <c r="I723" s="7">
        <f>I724</f>
        <v>0</v>
      </c>
      <c r="J723" s="13"/>
      <c r="K723" s="13"/>
      <c r="L723" s="13"/>
    </row>
    <row r="724" spans="2:12" ht="12.75" hidden="1">
      <c r="B724" s="15" t="s">
        <v>655</v>
      </c>
      <c r="C724" s="5" t="s">
        <v>60</v>
      </c>
      <c r="D724" s="6" t="s">
        <v>56</v>
      </c>
      <c r="E724" s="6" t="s">
        <v>656</v>
      </c>
      <c r="F724" s="5"/>
      <c r="G724" s="7">
        <f>G725+G726</f>
        <v>0</v>
      </c>
      <c r="H724" s="7">
        <f>H725+H726</f>
        <v>0</v>
      </c>
      <c r="I724" s="7">
        <f>I725+I726</f>
        <v>0</v>
      </c>
      <c r="J724" s="13"/>
      <c r="K724" s="13"/>
      <c r="L724" s="13"/>
    </row>
    <row r="725" spans="2:12" ht="24" hidden="1">
      <c r="B725" s="15" t="s">
        <v>105</v>
      </c>
      <c r="C725" s="5" t="s">
        <v>60</v>
      </c>
      <c r="D725" s="6" t="s">
        <v>56</v>
      </c>
      <c r="E725" s="6" t="s">
        <v>656</v>
      </c>
      <c r="F725" s="5" t="s">
        <v>192</v>
      </c>
      <c r="G725" s="7">
        <v>0</v>
      </c>
      <c r="H725" s="7">
        <f>I725-G725</f>
        <v>0</v>
      </c>
      <c r="I725" s="7">
        <v>0</v>
      </c>
      <c r="J725" s="13"/>
      <c r="K725" s="13"/>
      <c r="L725" s="13"/>
    </row>
    <row r="726" spans="2:12" ht="12.75" hidden="1">
      <c r="B726" s="15" t="s">
        <v>110</v>
      </c>
      <c r="C726" s="5" t="s">
        <v>60</v>
      </c>
      <c r="D726" s="6" t="s">
        <v>56</v>
      </c>
      <c r="E726" s="6" t="s">
        <v>656</v>
      </c>
      <c r="F726" s="5" t="s">
        <v>196</v>
      </c>
      <c r="G726" s="7">
        <v>0</v>
      </c>
      <c r="H726" s="7">
        <f>I726-G726</f>
        <v>0</v>
      </c>
      <c r="I726" s="7">
        <v>0</v>
      </c>
      <c r="J726" s="13"/>
      <c r="K726" s="13"/>
      <c r="L726" s="13"/>
    </row>
    <row r="727" spans="2:12" ht="24">
      <c r="B727" s="15" t="s">
        <v>657</v>
      </c>
      <c r="C727" s="5" t="s">
        <v>60</v>
      </c>
      <c r="D727" s="6" t="s">
        <v>56</v>
      </c>
      <c r="E727" s="6" t="s">
        <v>629</v>
      </c>
      <c r="F727" s="5"/>
      <c r="G727" s="7">
        <f>G728</f>
        <v>0</v>
      </c>
      <c r="H727" s="7">
        <f>H728</f>
        <v>46500</v>
      </c>
      <c r="I727" s="7">
        <f>I728</f>
        <v>46500</v>
      </c>
      <c r="J727" s="13"/>
      <c r="K727" s="13"/>
      <c r="L727" s="13"/>
    </row>
    <row r="728" spans="2:12" ht="12.75">
      <c r="B728" s="15" t="s">
        <v>658</v>
      </c>
      <c r="C728" s="5" t="s">
        <v>60</v>
      </c>
      <c r="D728" s="6" t="s">
        <v>56</v>
      </c>
      <c r="E728" s="6" t="s">
        <v>631</v>
      </c>
      <c r="F728" s="5"/>
      <c r="G728" s="7">
        <f>G729+G732</f>
        <v>0</v>
      </c>
      <c r="H728" s="7">
        <f>H729+H732</f>
        <v>46500</v>
      </c>
      <c r="I728" s="7">
        <f>I729+I732</f>
        <v>46500</v>
      </c>
      <c r="J728" s="13"/>
      <c r="K728" s="13"/>
      <c r="L728" s="13"/>
    </row>
    <row r="729" spans="2:12" ht="24" hidden="1">
      <c r="B729" s="15" t="s">
        <v>643</v>
      </c>
      <c r="C729" s="5" t="s">
        <v>60</v>
      </c>
      <c r="D729" s="6" t="s">
        <v>56</v>
      </c>
      <c r="E729" s="6" t="s">
        <v>644</v>
      </c>
      <c r="F729" s="5"/>
      <c r="G729" s="7">
        <f aca="true" t="shared" si="61" ref="G729:I730">G730</f>
        <v>0</v>
      </c>
      <c r="H729" s="7">
        <f t="shared" si="61"/>
        <v>0</v>
      </c>
      <c r="I729" s="7">
        <f t="shared" si="61"/>
        <v>0</v>
      </c>
      <c r="J729" s="13"/>
      <c r="K729" s="13"/>
      <c r="L729" s="13"/>
    </row>
    <row r="730" spans="2:12" ht="24" hidden="1">
      <c r="B730" s="15" t="s">
        <v>645</v>
      </c>
      <c r="C730" s="5" t="s">
        <v>60</v>
      </c>
      <c r="D730" s="6" t="s">
        <v>56</v>
      </c>
      <c r="E730" s="6" t="s">
        <v>646</v>
      </c>
      <c r="F730" s="5"/>
      <c r="G730" s="7">
        <f t="shared" si="61"/>
        <v>0</v>
      </c>
      <c r="H730" s="7">
        <f t="shared" si="61"/>
        <v>0</v>
      </c>
      <c r="I730" s="7">
        <f t="shared" si="61"/>
        <v>0</v>
      </c>
      <c r="J730" s="13"/>
      <c r="K730" s="13"/>
      <c r="L730" s="13"/>
    </row>
    <row r="731" spans="2:12" ht="24" hidden="1">
      <c r="B731" s="15" t="s">
        <v>105</v>
      </c>
      <c r="C731" s="5" t="s">
        <v>60</v>
      </c>
      <c r="D731" s="6" t="s">
        <v>56</v>
      </c>
      <c r="E731" s="6" t="s">
        <v>646</v>
      </c>
      <c r="F731" s="5" t="s">
        <v>192</v>
      </c>
      <c r="G731" s="7">
        <v>0</v>
      </c>
      <c r="H731" s="7">
        <f>I731-G731</f>
        <v>0</v>
      </c>
      <c r="I731" s="7">
        <v>0</v>
      </c>
      <c r="J731" s="13"/>
      <c r="K731" s="13"/>
      <c r="L731" s="13"/>
    </row>
    <row r="732" spans="2:12" ht="24">
      <c r="B732" s="15" t="s">
        <v>636</v>
      </c>
      <c r="C732" s="5" t="s">
        <v>60</v>
      </c>
      <c r="D732" s="6" t="s">
        <v>56</v>
      </c>
      <c r="E732" s="6" t="s">
        <v>637</v>
      </c>
      <c r="F732" s="5"/>
      <c r="G732" s="7">
        <f aca="true" t="shared" si="62" ref="G732:I733">G733</f>
        <v>0</v>
      </c>
      <c r="H732" s="7">
        <f t="shared" si="62"/>
        <v>46500</v>
      </c>
      <c r="I732" s="7">
        <f t="shared" si="62"/>
        <v>46500</v>
      </c>
      <c r="J732" s="13"/>
      <c r="K732" s="13"/>
      <c r="L732" s="13"/>
    </row>
    <row r="733" spans="2:12" ht="12.75">
      <c r="B733" s="15" t="s">
        <v>640</v>
      </c>
      <c r="C733" s="5" t="s">
        <v>60</v>
      </c>
      <c r="D733" s="6" t="s">
        <v>56</v>
      </c>
      <c r="E733" s="6" t="s">
        <v>641</v>
      </c>
      <c r="F733" s="5"/>
      <c r="G733" s="7">
        <f t="shared" si="62"/>
        <v>0</v>
      </c>
      <c r="H733" s="7">
        <f t="shared" si="62"/>
        <v>46500</v>
      </c>
      <c r="I733" s="7">
        <f t="shared" si="62"/>
        <v>46500</v>
      </c>
      <c r="J733" s="13"/>
      <c r="K733" s="13"/>
      <c r="L733" s="13"/>
    </row>
    <row r="734" spans="2:12" ht="24">
      <c r="B734" s="15" t="s">
        <v>105</v>
      </c>
      <c r="C734" s="5" t="s">
        <v>60</v>
      </c>
      <c r="D734" s="6" t="s">
        <v>56</v>
      </c>
      <c r="E734" s="6" t="s">
        <v>641</v>
      </c>
      <c r="F734" s="5" t="s">
        <v>192</v>
      </c>
      <c r="G734" s="7">
        <v>0</v>
      </c>
      <c r="H734" s="7">
        <f>I734-G734</f>
        <v>46500</v>
      </c>
      <c r="I734" s="7">
        <v>46500</v>
      </c>
      <c r="J734" s="13"/>
      <c r="K734" s="13"/>
      <c r="L734" s="13"/>
    </row>
    <row r="735" spans="2:12" ht="24">
      <c r="B735" s="15" t="s">
        <v>363</v>
      </c>
      <c r="C735" s="5" t="s">
        <v>60</v>
      </c>
      <c r="D735" s="6" t="s">
        <v>56</v>
      </c>
      <c r="E735" s="6" t="s">
        <v>311</v>
      </c>
      <c r="F735" s="5"/>
      <c r="G735" s="7">
        <f>G736</f>
        <v>0</v>
      </c>
      <c r="H735" s="7">
        <f aca="true" t="shared" si="63" ref="H735:I739">H736</f>
        <v>2213600</v>
      </c>
      <c r="I735" s="7">
        <f t="shared" si="63"/>
        <v>2213600</v>
      </c>
      <c r="J735" s="13"/>
      <c r="K735" s="13"/>
      <c r="L735" s="13"/>
    </row>
    <row r="736" spans="2:12" ht="12.75">
      <c r="B736" s="15" t="s">
        <v>364</v>
      </c>
      <c r="C736" s="5" t="s">
        <v>60</v>
      </c>
      <c r="D736" s="6" t="s">
        <v>56</v>
      </c>
      <c r="E736" s="6" t="s">
        <v>310</v>
      </c>
      <c r="F736" s="5"/>
      <c r="G736" s="7">
        <f>G737</f>
        <v>0</v>
      </c>
      <c r="H736" s="7">
        <f t="shared" si="63"/>
        <v>2213600</v>
      </c>
      <c r="I736" s="7">
        <f t="shared" si="63"/>
        <v>2213600</v>
      </c>
      <c r="J736" s="13"/>
      <c r="K736" s="13"/>
      <c r="L736" s="13"/>
    </row>
    <row r="737" spans="2:12" ht="12.75">
      <c r="B737" s="15" t="s">
        <v>365</v>
      </c>
      <c r="C737" s="5" t="s">
        <v>60</v>
      </c>
      <c r="D737" s="6" t="s">
        <v>56</v>
      </c>
      <c r="E737" s="6" t="s">
        <v>797</v>
      </c>
      <c r="F737" s="5"/>
      <c r="G737" s="7">
        <f>G739+G738</f>
        <v>0</v>
      </c>
      <c r="H737" s="7">
        <f>H739+H738</f>
        <v>2213600</v>
      </c>
      <c r="I737" s="7">
        <f>I739+I738</f>
        <v>2213600</v>
      </c>
      <c r="J737" s="13"/>
      <c r="K737" s="13"/>
      <c r="L737" s="13"/>
    </row>
    <row r="738" spans="2:12" ht="24">
      <c r="B738" s="15" t="s">
        <v>366</v>
      </c>
      <c r="C738" s="5" t="s">
        <v>60</v>
      </c>
      <c r="D738" s="6" t="s">
        <v>56</v>
      </c>
      <c r="E738" s="6" t="s">
        <v>818</v>
      </c>
      <c r="F738" s="5" t="s">
        <v>196</v>
      </c>
      <c r="G738" s="7">
        <v>0</v>
      </c>
      <c r="H738" s="7">
        <f>I738-G738</f>
        <v>357000</v>
      </c>
      <c r="I738" s="7">
        <v>357000</v>
      </c>
      <c r="J738" s="13"/>
      <c r="K738" s="13"/>
      <c r="L738" s="13"/>
    </row>
    <row r="739" spans="2:12" ht="24">
      <c r="B739" s="15" t="s">
        <v>366</v>
      </c>
      <c r="C739" s="5" t="s">
        <v>60</v>
      </c>
      <c r="D739" s="6" t="s">
        <v>56</v>
      </c>
      <c r="E739" s="6" t="s">
        <v>798</v>
      </c>
      <c r="F739" s="5"/>
      <c r="G739" s="7">
        <f>G740</f>
        <v>0</v>
      </c>
      <c r="H739" s="7">
        <f t="shared" si="63"/>
        <v>1856600</v>
      </c>
      <c r="I739" s="7">
        <f t="shared" si="63"/>
        <v>1856600</v>
      </c>
      <c r="J739" s="13"/>
      <c r="K739" s="13"/>
      <c r="L739" s="13"/>
    </row>
    <row r="740" spans="2:12" ht="24">
      <c r="B740" s="15" t="s">
        <v>106</v>
      </c>
      <c r="C740" s="5" t="s">
        <v>60</v>
      </c>
      <c r="D740" s="6" t="s">
        <v>56</v>
      </c>
      <c r="E740" s="6" t="s">
        <v>798</v>
      </c>
      <c r="F740" s="5" t="s">
        <v>193</v>
      </c>
      <c r="G740" s="7">
        <v>0</v>
      </c>
      <c r="H740" s="7">
        <f>I740-G740</f>
        <v>1856600</v>
      </c>
      <c r="I740" s="7">
        <v>1856600</v>
      </c>
      <c r="J740" s="13"/>
      <c r="K740" s="13"/>
      <c r="L740" s="13"/>
    </row>
    <row r="741" spans="2:12" ht="12.75">
      <c r="B741" s="15" t="s">
        <v>182</v>
      </c>
      <c r="C741" s="5" t="s">
        <v>61</v>
      </c>
      <c r="D741" s="6"/>
      <c r="E741" s="6"/>
      <c r="F741" s="5"/>
      <c r="G741" s="7">
        <f>G742+G793</f>
        <v>57258811.980000004</v>
      </c>
      <c r="H741" s="7">
        <f>H742+H793</f>
        <v>-2652414.290000003</v>
      </c>
      <c r="I741" s="7">
        <f>I742+I793</f>
        <v>54606397.69</v>
      </c>
      <c r="J741" s="13"/>
      <c r="K741" s="13"/>
      <c r="L741" s="13"/>
    </row>
    <row r="742" spans="2:12" ht="12.75">
      <c r="B742" s="15" t="s">
        <v>27</v>
      </c>
      <c r="C742" s="5" t="s">
        <v>61</v>
      </c>
      <c r="D742" s="6" t="s">
        <v>49</v>
      </c>
      <c r="E742" s="6"/>
      <c r="F742" s="5"/>
      <c r="G742" s="7">
        <f>G743+G788+G783</f>
        <v>52131641.980000004</v>
      </c>
      <c r="H742" s="7">
        <f>H743+H788+H783</f>
        <v>-2577127.740000003</v>
      </c>
      <c r="I742" s="7">
        <f>I743+I788+I783</f>
        <v>49554514.239999995</v>
      </c>
      <c r="J742" s="13"/>
      <c r="K742" s="13"/>
      <c r="L742" s="13"/>
    </row>
    <row r="743" spans="2:12" ht="24">
      <c r="B743" s="15" t="s">
        <v>346</v>
      </c>
      <c r="C743" s="5" t="s">
        <v>61</v>
      </c>
      <c r="D743" s="6" t="s">
        <v>49</v>
      </c>
      <c r="E743" s="6" t="s">
        <v>265</v>
      </c>
      <c r="F743" s="5"/>
      <c r="G743" s="7">
        <f>G744+G762+G778</f>
        <v>52131641.980000004</v>
      </c>
      <c r="H743" s="7">
        <f>H744+H762+H778</f>
        <v>-2627127.740000003</v>
      </c>
      <c r="I743" s="7">
        <f>I744+I762+I778</f>
        <v>49504514.239999995</v>
      </c>
      <c r="J743" s="13"/>
      <c r="K743" s="13"/>
      <c r="L743" s="13"/>
    </row>
    <row r="744" spans="2:12" ht="12.75">
      <c r="B744" s="15" t="s">
        <v>347</v>
      </c>
      <c r="C744" s="5" t="s">
        <v>61</v>
      </c>
      <c r="D744" s="6" t="s">
        <v>49</v>
      </c>
      <c r="E744" s="6" t="s">
        <v>266</v>
      </c>
      <c r="F744" s="5"/>
      <c r="G744" s="7">
        <f>G745+G759</f>
        <v>34835746.59</v>
      </c>
      <c r="H744" s="7">
        <f>H745+H759</f>
        <v>-1370777.9600000028</v>
      </c>
      <c r="I744" s="7">
        <f>I745+I759</f>
        <v>33464968.63</v>
      </c>
      <c r="J744" s="13"/>
      <c r="K744" s="13"/>
      <c r="L744" s="13"/>
    </row>
    <row r="745" spans="2:12" ht="24">
      <c r="B745" s="15" t="s">
        <v>348</v>
      </c>
      <c r="C745" s="5" t="s">
        <v>61</v>
      </c>
      <c r="D745" s="6" t="s">
        <v>49</v>
      </c>
      <c r="E745" s="6" t="s">
        <v>267</v>
      </c>
      <c r="F745" s="5"/>
      <c r="G745" s="7">
        <f>G747+G749+G751+G755+G753+G757</f>
        <v>34835746.59</v>
      </c>
      <c r="H745" s="7">
        <f>H747+H749+H751+H755+H753+H757</f>
        <v>-1370777.9600000028</v>
      </c>
      <c r="I745" s="7">
        <f>I747+I749+I751+I755+I753+I757</f>
        <v>33464968.63</v>
      </c>
      <c r="J745" s="13"/>
      <c r="K745" s="13"/>
      <c r="L745" s="13"/>
    </row>
    <row r="746" spans="2:12" ht="24" hidden="1">
      <c r="B746" s="15" t="s">
        <v>106</v>
      </c>
      <c r="C746" s="5" t="s">
        <v>61</v>
      </c>
      <c r="D746" s="6" t="s">
        <v>49</v>
      </c>
      <c r="E746" s="6" t="s">
        <v>267</v>
      </c>
      <c r="F746" s="5" t="s">
        <v>193</v>
      </c>
      <c r="G746" s="7" t="e">
        <f>E746+F746</f>
        <v>#VALUE!</v>
      </c>
      <c r="H746" s="7">
        <v>0</v>
      </c>
      <c r="I746" s="7" t="e">
        <f>G746+H746</f>
        <v>#VALUE!</v>
      </c>
      <c r="J746" s="13"/>
      <c r="K746" s="13"/>
      <c r="L746" s="13"/>
    </row>
    <row r="747" spans="2:12" ht="12.75">
      <c r="B747" s="15" t="s">
        <v>545</v>
      </c>
      <c r="C747" s="5" t="s">
        <v>61</v>
      </c>
      <c r="D747" s="6" t="s">
        <v>49</v>
      </c>
      <c r="E747" s="6" t="s">
        <v>559</v>
      </c>
      <c r="F747" s="5"/>
      <c r="G747" s="7">
        <f>G748</f>
        <v>33620899.63</v>
      </c>
      <c r="H747" s="7">
        <f>H748</f>
        <v>-1595012.6300000027</v>
      </c>
      <c r="I747" s="7">
        <f>I748</f>
        <v>32025887</v>
      </c>
      <c r="J747" s="13"/>
      <c r="K747" s="13"/>
      <c r="L747" s="13"/>
    </row>
    <row r="748" spans="2:12" ht="24">
      <c r="B748" s="15" t="s">
        <v>106</v>
      </c>
      <c r="C748" s="5" t="s">
        <v>61</v>
      </c>
      <c r="D748" s="6" t="s">
        <v>49</v>
      </c>
      <c r="E748" s="6" t="s">
        <v>559</v>
      </c>
      <c r="F748" s="5" t="s">
        <v>193</v>
      </c>
      <c r="G748" s="7">
        <f>38620899.63-5000000</f>
        <v>33620899.63</v>
      </c>
      <c r="H748" s="7">
        <f>I748-G748</f>
        <v>-1595012.6300000027</v>
      </c>
      <c r="I748" s="7">
        <f>22843100+6898600+3420+25200+746693+962566+39730+18000+22800+14000+40425+15000+27000+24600+264753+30000+50000</f>
        <v>32025887</v>
      </c>
      <c r="J748" s="13"/>
      <c r="K748" s="13"/>
      <c r="L748" s="13"/>
    </row>
    <row r="749" spans="2:12" ht="12.75" hidden="1">
      <c r="B749" s="15" t="s">
        <v>647</v>
      </c>
      <c r="C749" s="5" t="s">
        <v>61</v>
      </c>
      <c r="D749" s="6" t="s">
        <v>49</v>
      </c>
      <c r="E749" s="6" t="s">
        <v>623</v>
      </c>
      <c r="F749" s="5"/>
      <c r="G749" s="7">
        <f>G750</f>
        <v>0</v>
      </c>
      <c r="H749" s="7">
        <f>H750</f>
        <v>150000</v>
      </c>
      <c r="I749" s="7">
        <f>I750</f>
        <v>150000</v>
      </c>
      <c r="J749" s="13"/>
      <c r="K749" s="13"/>
      <c r="L749" s="13"/>
    </row>
    <row r="750" spans="2:12" ht="24" hidden="1">
      <c r="B750" s="15" t="s">
        <v>106</v>
      </c>
      <c r="C750" s="5" t="s">
        <v>61</v>
      </c>
      <c r="D750" s="6" t="s">
        <v>49</v>
      </c>
      <c r="E750" s="6" t="s">
        <v>623</v>
      </c>
      <c r="F750" s="5" t="s">
        <v>193</v>
      </c>
      <c r="G750" s="7">
        <v>0</v>
      </c>
      <c r="H750" s="7">
        <f>I750-G750</f>
        <v>150000</v>
      </c>
      <c r="I750" s="7">
        <v>150000</v>
      </c>
      <c r="J750" s="13"/>
      <c r="K750" s="13"/>
      <c r="L750" s="13"/>
    </row>
    <row r="751" spans="2:12" ht="36">
      <c r="B751" s="15" t="s">
        <v>459</v>
      </c>
      <c r="C751" s="5" t="s">
        <v>61</v>
      </c>
      <c r="D751" s="6" t="s">
        <v>49</v>
      </c>
      <c r="E751" s="6" t="s">
        <v>406</v>
      </c>
      <c r="F751" s="5"/>
      <c r="G751" s="7">
        <f>G752</f>
        <v>1214846.96</v>
      </c>
      <c r="H751" s="7">
        <f>H752</f>
        <v>-28826.550000000047</v>
      </c>
      <c r="I751" s="7">
        <f>I752</f>
        <v>1186020.41</v>
      </c>
      <c r="J751" s="13"/>
      <c r="K751" s="13"/>
      <c r="L751" s="13"/>
    </row>
    <row r="752" spans="2:12" ht="24">
      <c r="B752" s="15" t="s">
        <v>106</v>
      </c>
      <c r="C752" s="5" t="s">
        <v>61</v>
      </c>
      <c r="D752" s="6" t="s">
        <v>49</v>
      </c>
      <c r="E752" s="6" t="s">
        <v>406</v>
      </c>
      <c r="F752" s="5" t="s">
        <v>193</v>
      </c>
      <c r="G752" s="7">
        <v>1214846.96</v>
      </c>
      <c r="H752" s="7">
        <f>I752-G752</f>
        <v>-28826.550000000047</v>
      </c>
      <c r="I752" s="7">
        <f>1150677+11623+23720.41</f>
        <v>1186020.41</v>
      </c>
      <c r="J752" s="13"/>
      <c r="K752" s="13"/>
      <c r="L752" s="13"/>
    </row>
    <row r="753" spans="2:12" ht="24" hidden="1">
      <c r="B753" s="15" t="s">
        <v>769</v>
      </c>
      <c r="C753" s="5" t="s">
        <v>61</v>
      </c>
      <c r="D753" s="6" t="s">
        <v>49</v>
      </c>
      <c r="E753" s="6" t="s">
        <v>772</v>
      </c>
      <c r="F753" s="5"/>
      <c r="G753" s="7">
        <f>G754</f>
        <v>0</v>
      </c>
      <c r="H753" s="7">
        <f>H754</f>
        <v>0</v>
      </c>
      <c r="I753" s="7">
        <f>I754</f>
        <v>0</v>
      </c>
      <c r="J753" s="13"/>
      <c r="K753" s="13"/>
      <c r="L753" s="13"/>
    </row>
    <row r="754" spans="2:12" ht="24" hidden="1">
      <c r="B754" s="15" t="s">
        <v>106</v>
      </c>
      <c r="C754" s="5" t="s">
        <v>61</v>
      </c>
      <c r="D754" s="6" t="s">
        <v>49</v>
      </c>
      <c r="E754" s="6" t="s">
        <v>772</v>
      </c>
      <c r="F754" s="5" t="s">
        <v>193</v>
      </c>
      <c r="G754" s="7">
        <v>0</v>
      </c>
      <c r="H754" s="7">
        <f>I754-G754</f>
        <v>0</v>
      </c>
      <c r="I754" s="7">
        <v>0</v>
      </c>
      <c r="J754" s="13"/>
      <c r="K754" s="13"/>
      <c r="L754" s="13"/>
    </row>
    <row r="755" spans="2:12" ht="24" hidden="1">
      <c r="B755" s="15" t="s">
        <v>577</v>
      </c>
      <c r="C755" s="5" t="s">
        <v>61</v>
      </c>
      <c r="D755" s="6" t="s">
        <v>49</v>
      </c>
      <c r="E755" s="6" t="s">
        <v>578</v>
      </c>
      <c r="F755" s="5"/>
      <c r="G755" s="7">
        <f>G756</f>
        <v>0</v>
      </c>
      <c r="H755" s="7">
        <f>H756</f>
        <v>0</v>
      </c>
      <c r="I755" s="7">
        <f>I756</f>
        <v>0</v>
      </c>
      <c r="J755" s="13"/>
      <c r="K755" s="13"/>
      <c r="L755" s="13"/>
    </row>
    <row r="756" spans="2:12" ht="24" hidden="1">
      <c r="B756" s="15" t="s">
        <v>106</v>
      </c>
      <c r="C756" s="5" t="s">
        <v>61</v>
      </c>
      <c r="D756" s="6" t="s">
        <v>49</v>
      </c>
      <c r="E756" s="6" t="s">
        <v>578</v>
      </c>
      <c r="F756" s="5" t="s">
        <v>193</v>
      </c>
      <c r="G756" s="7">
        <v>0</v>
      </c>
      <c r="H756" s="7">
        <f>I756-G756</f>
        <v>0</v>
      </c>
      <c r="I756" s="7">
        <v>0</v>
      </c>
      <c r="J756" s="13"/>
      <c r="K756" s="13"/>
      <c r="L756" s="13"/>
    </row>
    <row r="757" spans="2:12" ht="24">
      <c r="B757" s="15" t="s">
        <v>786</v>
      </c>
      <c r="C757" s="5" t="s">
        <v>61</v>
      </c>
      <c r="D757" s="6" t="s">
        <v>49</v>
      </c>
      <c r="E757" s="6" t="s">
        <v>787</v>
      </c>
      <c r="F757" s="5"/>
      <c r="G757" s="7">
        <f>G758</f>
        <v>0</v>
      </c>
      <c r="H757" s="7">
        <f>H758</f>
        <v>103061.22</v>
      </c>
      <c r="I757" s="7">
        <f>I758</f>
        <v>103061.22</v>
      </c>
      <c r="J757" s="13"/>
      <c r="K757" s="13"/>
      <c r="L757" s="13"/>
    </row>
    <row r="758" spans="2:12" ht="24">
      <c r="B758" s="15" t="s">
        <v>106</v>
      </c>
      <c r="C758" s="5" t="s">
        <v>61</v>
      </c>
      <c r="D758" s="6" t="s">
        <v>49</v>
      </c>
      <c r="E758" s="6" t="s">
        <v>787</v>
      </c>
      <c r="F758" s="5" t="s">
        <v>193</v>
      </c>
      <c r="G758" s="7">
        <v>0</v>
      </c>
      <c r="H758" s="7">
        <f>I758-G758</f>
        <v>103061.22</v>
      </c>
      <c r="I758" s="7">
        <f>99990+1010+2061.22</f>
        <v>103061.22</v>
      </c>
      <c r="J758" s="13"/>
      <c r="K758" s="13"/>
      <c r="L758" s="13"/>
    </row>
    <row r="759" spans="2:12" ht="24" hidden="1">
      <c r="B759" s="15" t="s">
        <v>770</v>
      </c>
      <c r="C759" s="5" t="s">
        <v>61</v>
      </c>
      <c r="D759" s="6" t="s">
        <v>49</v>
      </c>
      <c r="E759" s="6" t="s">
        <v>773</v>
      </c>
      <c r="F759" s="5"/>
      <c r="G759" s="7">
        <f aca="true" t="shared" si="64" ref="G759:I760">G760</f>
        <v>0</v>
      </c>
      <c r="H759" s="7">
        <f t="shared" si="64"/>
        <v>0</v>
      </c>
      <c r="I759" s="7">
        <f t="shared" si="64"/>
        <v>0</v>
      </c>
      <c r="J759" s="13"/>
      <c r="K759" s="13"/>
      <c r="L759" s="13"/>
    </row>
    <row r="760" spans="2:12" ht="12.75" hidden="1">
      <c r="B760" s="15" t="s">
        <v>771</v>
      </c>
      <c r="C760" s="5" t="s">
        <v>61</v>
      </c>
      <c r="D760" s="6" t="s">
        <v>49</v>
      </c>
      <c r="E760" s="6" t="s">
        <v>774</v>
      </c>
      <c r="F760" s="5"/>
      <c r="G760" s="7">
        <f t="shared" si="64"/>
        <v>0</v>
      </c>
      <c r="H760" s="7">
        <f t="shared" si="64"/>
        <v>0</v>
      </c>
      <c r="I760" s="7">
        <f t="shared" si="64"/>
        <v>0</v>
      </c>
      <c r="J760" s="13"/>
      <c r="K760" s="13"/>
      <c r="L760" s="13"/>
    </row>
    <row r="761" spans="2:12" ht="24" hidden="1">
      <c r="B761" s="15" t="s">
        <v>106</v>
      </c>
      <c r="C761" s="5" t="s">
        <v>61</v>
      </c>
      <c r="D761" s="6" t="s">
        <v>49</v>
      </c>
      <c r="E761" s="6" t="s">
        <v>774</v>
      </c>
      <c r="F761" s="5" t="s">
        <v>193</v>
      </c>
      <c r="G761" s="7">
        <v>0</v>
      </c>
      <c r="H761" s="7">
        <f>I761-G761</f>
        <v>0</v>
      </c>
      <c r="I761" s="7">
        <v>0</v>
      </c>
      <c r="J761" s="13"/>
      <c r="K761" s="13"/>
      <c r="L761" s="13"/>
    </row>
    <row r="762" spans="2:12" ht="12.75">
      <c r="B762" s="15" t="s">
        <v>349</v>
      </c>
      <c r="C762" s="5" t="s">
        <v>61</v>
      </c>
      <c r="D762" s="6" t="s">
        <v>49</v>
      </c>
      <c r="E762" s="6" t="s">
        <v>269</v>
      </c>
      <c r="F762" s="5"/>
      <c r="G762" s="7">
        <f>G763+G773</f>
        <v>16345395.39</v>
      </c>
      <c r="H762" s="7">
        <f>H763+H773</f>
        <v>-1136162.28</v>
      </c>
      <c r="I762" s="7">
        <f>I763+I773</f>
        <v>15209233.11</v>
      </c>
      <c r="J762" s="13"/>
      <c r="K762" s="13"/>
      <c r="L762" s="13"/>
    </row>
    <row r="763" spans="2:12" ht="24">
      <c r="B763" s="15" t="s">
        <v>350</v>
      </c>
      <c r="C763" s="5" t="s">
        <v>61</v>
      </c>
      <c r="D763" s="6" t="s">
        <v>49</v>
      </c>
      <c r="E763" s="6" t="s">
        <v>268</v>
      </c>
      <c r="F763" s="5"/>
      <c r="G763" s="7">
        <f>G765+G767+G771+G769</f>
        <v>16345395.39</v>
      </c>
      <c r="H763" s="7">
        <f>H765+H767+H771+H769</f>
        <v>-1136162.28</v>
      </c>
      <c r="I763" s="7">
        <f>I765+I767+I771+I769</f>
        <v>15209233.11</v>
      </c>
      <c r="J763" s="13"/>
      <c r="K763" s="13"/>
      <c r="L763" s="13"/>
    </row>
    <row r="764" spans="2:12" ht="24" hidden="1">
      <c r="B764" s="15" t="s">
        <v>106</v>
      </c>
      <c r="C764" s="5" t="s">
        <v>61</v>
      </c>
      <c r="D764" s="6" t="s">
        <v>49</v>
      </c>
      <c r="E764" s="6" t="s">
        <v>268</v>
      </c>
      <c r="F764" s="5" t="s">
        <v>193</v>
      </c>
      <c r="G764" s="7" t="e">
        <f>E764+F764</f>
        <v>#VALUE!</v>
      </c>
      <c r="H764" s="7">
        <v>0</v>
      </c>
      <c r="I764" s="7" t="e">
        <f>G764+H764</f>
        <v>#VALUE!</v>
      </c>
      <c r="J764" s="13"/>
      <c r="K764" s="13"/>
      <c r="L764" s="13"/>
    </row>
    <row r="765" spans="2:12" ht="12.75">
      <c r="B765" s="15" t="s">
        <v>545</v>
      </c>
      <c r="C765" s="5" t="s">
        <v>61</v>
      </c>
      <c r="D765" s="6" t="s">
        <v>49</v>
      </c>
      <c r="E765" s="6" t="s">
        <v>560</v>
      </c>
      <c r="F765" s="5"/>
      <c r="G765" s="7">
        <f>G766</f>
        <v>16234900</v>
      </c>
      <c r="H765" s="7">
        <f>H766</f>
        <v>-1137197.5</v>
      </c>
      <c r="I765" s="7">
        <f>I766</f>
        <v>15097702.5</v>
      </c>
      <c r="J765" s="13"/>
      <c r="K765" s="13"/>
      <c r="L765" s="13"/>
    </row>
    <row r="766" spans="2:12" ht="24">
      <c r="B766" s="15" t="s">
        <v>106</v>
      </c>
      <c r="C766" s="5" t="s">
        <v>61</v>
      </c>
      <c r="D766" s="6" t="s">
        <v>49</v>
      </c>
      <c r="E766" s="6" t="s">
        <v>560</v>
      </c>
      <c r="F766" s="5" t="s">
        <v>193</v>
      </c>
      <c r="G766" s="7">
        <v>16234900</v>
      </c>
      <c r="H766" s="7">
        <f>I766-G766</f>
        <v>-1137197.5</v>
      </c>
      <c r="I766" s="7">
        <f>10405700+3142500+27360+249600+232588+243975+8941+6166+10000+13200+40425+250000+13783.5+69315+84149+50000+250000</f>
        <v>15097702.5</v>
      </c>
      <c r="J766" s="13"/>
      <c r="K766" s="13"/>
      <c r="L766" s="13"/>
    </row>
    <row r="767" spans="2:12" ht="36">
      <c r="B767" s="15" t="s">
        <v>580</v>
      </c>
      <c r="C767" s="5" t="s">
        <v>61</v>
      </c>
      <c r="D767" s="6" t="s">
        <v>49</v>
      </c>
      <c r="E767" s="6" t="s">
        <v>579</v>
      </c>
      <c r="F767" s="5"/>
      <c r="G767" s="7">
        <f>G768</f>
        <v>110495.39</v>
      </c>
      <c r="H767" s="7">
        <f>H768</f>
        <v>-13964.779999999999</v>
      </c>
      <c r="I767" s="7">
        <f>I768</f>
        <v>96530.61</v>
      </c>
      <c r="J767" s="13"/>
      <c r="K767" s="13"/>
      <c r="L767" s="13"/>
    </row>
    <row r="768" spans="2:12" ht="24">
      <c r="B768" s="15" t="s">
        <v>106</v>
      </c>
      <c r="C768" s="5" t="s">
        <v>61</v>
      </c>
      <c r="D768" s="6" t="s">
        <v>49</v>
      </c>
      <c r="E768" s="6" t="s">
        <v>579</v>
      </c>
      <c r="F768" s="5" t="s">
        <v>193</v>
      </c>
      <c r="G768" s="7">
        <v>110495.39</v>
      </c>
      <c r="H768" s="7">
        <f>I768-G768</f>
        <v>-13964.779999999999</v>
      </c>
      <c r="I768" s="7">
        <f>93654+946+1930.61</f>
        <v>96530.61</v>
      </c>
      <c r="J768" s="13"/>
      <c r="K768" s="13"/>
      <c r="L768" s="13"/>
    </row>
    <row r="769" spans="2:12" ht="24" hidden="1">
      <c r="B769" s="15" t="s">
        <v>769</v>
      </c>
      <c r="C769" s="5" t="s">
        <v>61</v>
      </c>
      <c r="D769" s="6" t="s">
        <v>49</v>
      </c>
      <c r="E769" s="6" t="s">
        <v>775</v>
      </c>
      <c r="F769" s="5"/>
      <c r="G769" s="7">
        <f>G770</f>
        <v>0</v>
      </c>
      <c r="H769" s="7">
        <f>H770</f>
        <v>0</v>
      </c>
      <c r="I769" s="7">
        <f>I770</f>
        <v>0</v>
      </c>
      <c r="J769" s="13"/>
      <c r="K769" s="13"/>
      <c r="L769" s="13"/>
    </row>
    <row r="770" spans="2:12" ht="24" hidden="1">
      <c r="B770" s="15" t="s">
        <v>106</v>
      </c>
      <c r="C770" s="5" t="s">
        <v>61</v>
      </c>
      <c r="D770" s="6" t="s">
        <v>49</v>
      </c>
      <c r="E770" s="6" t="s">
        <v>775</v>
      </c>
      <c r="F770" s="5" t="s">
        <v>193</v>
      </c>
      <c r="G770" s="7">
        <v>0</v>
      </c>
      <c r="H770" s="7">
        <f>I770-G770</f>
        <v>0</v>
      </c>
      <c r="I770" s="7">
        <v>0</v>
      </c>
      <c r="J770" s="13"/>
      <c r="K770" s="13"/>
      <c r="L770" s="13"/>
    </row>
    <row r="771" spans="2:12" ht="12.75" hidden="1">
      <c r="B771" s="15" t="s">
        <v>647</v>
      </c>
      <c r="C771" s="5" t="s">
        <v>61</v>
      </c>
      <c r="D771" s="6" t="s">
        <v>49</v>
      </c>
      <c r="E771" s="6" t="s">
        <v>624</v>
      </c>
      <c r="F771" s="5"/>
      <c r="G771" s="7">
        <f>G772</f>
        <v>0</v>
      </c>
      <c r="H771" s="7">
        <f>H772</f>
        <v>15000</v>
      </c>
      <c r="I771" s="7">
        <f>I772</f>
        <v>15000</v>
      </c>
      <c r="J771" s="13"/>
      <c r="K771" s="13"/>
      <c r="L771" s="13"/>
    </row>
    <row r="772" spans="2:12" ht="24" hidden="1">
      <c r="B772" s="15" t="s">
        <v>106</v>
      </c>
      <c r="C772" s="5" t="s">
        <v>61</v>
      </c>
      <c r="D772" s="6" t="s">
        <v>49</v>
      </c>
      <c r="E772" s="6" t="s">
        <v>624</v>
      </c>
      <c r="F772" s="5" t="s">
        <v>193</v>
      </c>
      <c r="G772" s="7">
        <v>0</v>
      </c>
      <c r="H772" s="7">
        <f>I772-G772</f>
        <v>15000</v>
      </c>
      <c r="I772" s="7">
        <v>15000</v>
      </c>
      <c r="J772" s="13"/>
      <c r="K772" s="13"/>
      <c r="L772" s="13"/>
    </row>
    <row r="773" spans="2:12" ht="24" hidden="1">
      <c r="B773" s="15" t="s">
        <v>728</v>
      </c>
      <c r="C773" s="5" t="s">
        <v>61</v>
      </c>
      <c r="D773" s="6" t="s">
        <v>49</v>
      </c>
      <c r="E773" s="6" t="s">
        <v>730</v>
      </c>
      <c r="F773" s="5"/>
      <c r="G773" s="7">
        <f>G774+G776</f>
        <v>0</v>
      </c>
      <c r="H773" s="7">
        <f>H774+H776</f>
        <v>0</v>
      </c>
      <c r="I773" s="7">
        <f>I774+I776</f>
        <v>0</v>
      </c>
      <c r="J773" s="13"/>
      <c r="K773" s="13"/>
      <c r="L773" s="13"/>
    </row>
    <row r="774" spans="2:12" ht="12.75" hidden="1">
      <c r="B774" s="15" t="s">
        <v>729</v>
      </c>
      <c r="C774" s="5" t="s">
        <v>61</v>
      </c>
      <c r="D774" s="6" t="s">
        <v>49</v>
      </c>
      <c r="E774" s="6" t="s">
        <v>731</v>
      </c>
      <c r="F774" s="5"/>
      <c r="G774" s="7">
        <f>G775</f>
        <v>0</v>
      </c>
      <c r="H774" s="7">
        <f>H775</f>
        <v>0</v>
      </c>
      <c r="I774" s="7">
        <f>I775</f>
        <v>0</v>
      </c>
      <c r="J774" s="13"/>
      <c r="K774" s="13"/>
      <c r="L774" s="13"/>
    </row>
    <row r="775" spans="2:12" ht="24" hidden="1">
      <c r="B775" s="15" t="s">
        <v>106</v>
      </c>
      <c r="C775" s="5" t="s">
        <v>61</v>
      </c>
      <c r="D775" s="6" t="s">
        <v>49</v>
      </c>
      <c r="E775" s="6" t="s">
        <v>731</v>
      </c>
      <c r="F775" s="5" t="s">
        <v>193</v>
      </c>
      <c r="G775" s="7">
        <v>0</v>
      </c>
      <c r="H775" s="7">
        <f>I775-G775</f>
        <v>0</v>
      </c>
      <c r="I775" s="7">
        <v>0</v>
      </c>
      <c r="J775" s="13"/>
      <c r="K775" s="13"/>
      <c r="L775" s="13"/>
    </row>
    <row r="776" spans="2:12" ht="12.75" hidden="1">
      <c r="B776" s="15"/>
      <c r="C776" s="5" t="s">
        <v>61</v>
      </c>
      <c r="D776" s="6" t="s">
        <v>49</v>
      </c>
      <c r="E776" s="6" t="s">
        <v>788</v>
      </c>
      <c r="F776" s="5"/>
      <c r="G776" s="7">
        <f>G777</f>
        <v>0</v>
      </c>
      <c r="H776" s="7">
        <f>H777</f>
        <v>0</v>
      </c>
      <c r="I776" s="7">
        <f>I777</f>
        <v>0</v>
      </c>
      <c r="J776" s="13"/>
      <c r="K776" s="13"/>
      <c r="L776" s="13"/>
    </row>
    <row r="777" spans="2:12" ht="24" hidden="1">
      <c r="B777" s="15" t="s">
        <v>106</v>
      </c>
      <c r="C777" s="5" t="s">
        <v>61</v>
      </c>
      <c r="D777" s="6" t="s">
        <v>49</v>
      </c>
      <c r="E777" s="6" t="s">
        <v>788</v>
      </c>
      <c r="F777" s="5" t="s">
        <v>193</v>
      </c>
      <c r="G777" s="7">
        <v>0</v>
      </c>
      <c r="H777" s="7">
        <f>I777-G777</f>
        <v>0</v>
      </c>
      <c r="I777" s="7">
        <v>0</v>
      </c>
      <c r="J777" s="13"/>
      <c r="K777" s="13"/>
      <c r="L777" s="13"/>
    </row>
    <row r="778" spans="2:12" ht="12.75">
      <c r="B778" s="15" t="s">
        <v>351</v>
      </c>
      <c r="C778" s="5" t="s">
        <v>61</v>
      </c>
      <c r="D778" s="6" t="s">
        <v>49</v>
      </c>
      <c r="E778" s="6" t="s">
        <v>270</v>
      </c>
      <c r="F778" s="5"/>
      <c r="G778" s="7">
        <f>G779</f>
        <v>950500</v>
      </c>
      <c r="H778" s="7">
        <f>H779</f>
        <v>-120187.5</v>
      </c>
      <c r="I778" s="7">
        <f>I779</f>
        <v>830312.5</v>
      </c>
      <c r="J778" s="13"/>
      <c r="K778" s="13"/>
      <c r="L778" s="13"/>
    </row>
    <row r="779" spans="2:12" ht="24">
      <c r="B779" s="15" t="s">
        <v>137</v>
      </c>
      <c r="C779" s="5" t="s">
        <v>61</v>
      </c>
      <c r="D779" s="6" t="s">
        <v>49</v>
      </c>
      <c r="E779" s="6" t="s">
        <v>271</v>
      </c>
      <c r="F779" s="5"/>
      <c r="G779" s="7">
        <f>G781</f>
        <v>950500</v>
      </c>
      <c r="H779" s="7">
        <f>H780+H781</f>
        <v>-120187.5</v>
      </c>
      <c r="I779" s="7">
        <f>I781</f>
        <v>830312.5</v>
      </c>
      <c r="J779" s="13"/>
      <c r="K779" s="13"/>
      <c r="L779" s="13"/>
    </row>
    <row r="780" spans="2:12" ht="24" hidden="1">
      <c r="B780" s="15" t="s">
        <v>106</v>
      </c>
      <c r="C780" s="5" t="s">
        <v>61</v>
      </c>
      <c r="D780" s="6" t="s">
        <v>49</v>
      </c>
      <c r="E780" s="6" t="s">
        <v>271</v>
      </c>
      <c r="F780" s="5" t="s">
        <v>193</v>
      </c>
      <c r="G780" s="7" t="e">
        <f>E780+F780</f>
        <v>#VALUE!</v>
      </c>
      <c r="H780" s="7">
        <v>0</v>
      </c>
      <c r="I780" s="7" t="e">
        <f>G780+H780</f>
        <v>#VALUE!</v>
      </c>
      <c r="J780" s="13"/>
      <c r="K780" s="13"/>
      <c r="L780" s="13"/>
    </row>
    <row r="781" spans="2:12" ht="12.75">
      <c r="B781" s="15" t="s">
        <v>545</v>
      </c>
      <c r="C781" s="5" t="s">
        <v>61</v>
      </c>
      <c r="D781" s="6" t="s">
        <v>49</v>
      </c>
      <c r="E781" s="6" t="s">
        <v>561</v>
      </c>
      <c r="F781" s="5"/>
      <c r="G781" s="7">
        <f>G782</f>
        <v>950500</v>
      </c>
      <c r="H781" s="7">
        <f>H782</f>
        <v>-120187.5</v>
      </c>
      <c r="I781" s="7">
        <f>I782</f>
        <v>830312.5</v>
      </c>
      <c r="J781" s="13"/>
      <c r="K781" s="13"/>
      <c r="L781" s="13"/>
    </row>
    <row r="782" spans="2:12" ht="24">
      <c r="B782" s="15" t="s">
        <v>106</v>
      </c>
      <c r="C782" s="5" t="s">
        <v>61</v>
      </c>
      <c r="D782" s="6" t="s">
        <v>49</v>
      </c>
      <c r="E782" s="6" t="s">
        <v>561</v>
      </c>
      <c r="F782" s="5" t="s">
        <v>193</v>
      </c>
      <c r="G782" s="7">
        <v>950500</v>
      </c>
      <c r="H782" s="7">
        <f>I782-G782</f>
        <v>-120187.5</v>
      </c>
      <c r="I782" s="7">
        <f>637100+192400+664+148.5</f>
        <v>830312.5</v>
      </c>
      <c r="J782" s="13"/>
      <c r="K782" s="13"/>
      <c r="L782" s="13"/>
    </row>
    <row r="783" spans="2:12" ht="24">
      <c r="B783" s="15" t="s">
        <v>484</v>
      </c>
      <c r="C783" s="5" t="s">
        <v>61</v>
      </c>
      <c r="D783" s="6" t="s">
        <v>49</v>
      </c>
      <c r="E783" s="5" t="s">
        <v>256</v>
      </c>
      <c r="F783" s="5"/>
      <c r="G783" s="7">
        <f>G784</f>
        <v>0</v>
      </c>
      <c r="H783" s="7">
        <f>H784</f>
        <v>50000</v>
      </c>
      <c r="I783" s="7">
        <f>I784</f>
        <v>50000</v>
      </c>
      <c r="J783" s="13"/>
      <c r="K783" s="13"/>
      <c r="L783" s="13"/>
    </row>
    <row r="784" spans="2:12" ht="12.75">
      <c r="B784" s="15" t="s">
        <v>474</v>
      </c>
      <c r="C784" s="5" t="s">
        <v>61</v>
      </c>
      <c r="D784" s="6" t="s">
        <v>49</v>
      </c>
      <c r="E784" s="5" t="s">
        <v>472</v>
      </c>
      <c r="F784" s="5"/>
      <c r="G784" s="7">
        <f>G788+G785</f>
        <v>0</v>
      </c>
      <c r="H784" s="7">
        <f>H788+H785</f>
        <v>50000</v>
      </c>
      <c r="I784" s="7">
        <f>I788+I785</f>
        <v>50000</v>
      </c>
      <c r="J784" s="13"/>
      <c r="K784" s="13"/>
      <c r="L784" s="13"/>
    </row>
    <row r="785" spans="2:12" ht="36">
      <c r="B785" s="15" t="s">
        <v>689</v>
      </c>
      <c r="C785" s="5" t="s">
        <v>61</v>
      </c>
      <c r="D785" s="6" t="s">
        <v>49</v>
      </c>
      <c r="E785" s="5" t="s">
        <v>691</v>
      </c>
      <c r="F785" s="5"/>
      <c r="G785" s="7">
        <f aca="true" t="shared" si="65" ref="G785:I786">G786</f>
        <v>0</v>
      </c>
      <c r="H785" s="7">
        <f t="shared" si="65"/>
        <v>50000</v>
      </c>
      <c r="I785" s="7">
        <f t="shared" si="65"/>
        <v>50000</v>
      </c>
      <c r="J785" s="13"/>
      <c r="K785" s="13"/>
      <c r="L785" s="13"/>
    </row>
    <row r="786" spans="2:12" ht="24">
      <c r="B786" s="15" t="s">
        <v>690</v>
      </c>
      <c r="C786" s="5" t="s">
        <v>61</v>
      </c>
      <c r="D786" s="6" t="s">
        <v>49</v>
      </c>
      <c r="E786" s="5" t="s">
        <v>692</v>
      </c>
      <c r="F786" s="5"/>
      <c r="G786" s="7">
        <f t="shared" si="65"/>
        <v>0</v>
      </c>
      <c r="H786" s="7">
        <f t="shared" si="65"/>
        <v>50000</v>
      </c>
      <c r="I786" s="7">
        <f t="shared" si="65"/>
        <v>50000</v>
      </c>
      <c r="J786" s="13"/>
      <c r="K786" s="13"/>
      <c r="L786" s="13"/>
    </row>
    <row r="787" spans="2:12" ht="24">
      <c r="B787" s="15" t="s">
        <v>105</v>
      </c>
      <c r="C787" s="5" t="s">
        <v>61</v>
      </c>
      <c r="D787" s="6" t="s">
        <v>49</v>
      </c>
      <c r="E787" s="5" t="s">
        <v>692</v>
      </c>
      <c r="F787" s="5" t="s">
        <v>192</v>
      </c>
      <c r="G787" s="7">
        <v>0</v>
      </c>
      <c r="H787" s="7">
        <f>I787-G787</f>
        <v>50000</v>
      </c>
      <c r="I787" s="7">
        <v>50000</v>
      </c>
      <c r="J787" s="13"/>
      <c r="K787" s="13"/>
      <c r="L787" s="13"/>
    </row>
    <row r="788" spans="2:12" ht="24" hidden="1">
      <c r="B788" s="15" t="s">
        <v>657</v>
      </c>
      <c r="C788" s="5" t="s">
        <v>61</v>
      </c>
      <c r="D788" s="6" t="s">
        <v>49</v>
      </c>
      <c r="E788" s="6" t="s">
        <v>629</v>
      </c>
      <c r="F788" s="5"/>
      <c r="G788" s="7">
        <f aca="true" t="shared" si="66" ref="G788:I791">G789</f>
        <v>0</v>
      </c>
      <c r="H788" s="7">
        <f t="shared" si="66"/>
        <v>0</v>
      </c>
      <c r="I788" s="7">
        <f t="shared" si="66"/>
        <v>0</v>
      </c>
      <c r="J788" s="13"/>
      <c r="K788" s="13"/>
      <c r="L788" s="13"/>
    </row>
    <row r="789" spans="2:12" ht="12.75" hidden="1">
      <c r="B789" s="15" t="s">
        <v>658</v>
      </c>
      <c r="C789" s="5" t="s">
        <v>61</v>
      </c>
      <c r="D789" s="6" t="s">
        <v>49</v>
      </c>
      <c r="E789" s="6" t="s">
        <v>631</v>
      </c>
      <c r="F789" s="5"/>
      <c r="G789" s="7">
        <f t="shared" si="66"/>
        <v>0</v>
      </c>
      <c r="H789" s="7">
        <f t="shared" si="66"/>
        <v>0</v>
      </c>
      <c r="I789" s="7">
        <f t="shared" si="66"/>
        <v>0</v>
      </c>
      <c r="J789" s="13"/>
      <c r="K789" s="13"/>
      <c r="L789" s="13"/>
    </row>
    <row r="790" spans="2:12" ht="12.75" hidden="1">
      <c r="B790" s="15" t="s">
        <v>632</v>
      </c>
      <c r="C790" s="5" t="s">
        <v>61</v>
      </c>
      <c r="D790" s="6" t="s">
        <v>49</v>
      </c>
      <c r="E790" s="6" t="s">
        <v>633</v>
      </c>
      <c r="F790" s="5"/>
      <c r="G790" s="7">
        <f t="shared" si="66"/>
        <v>0</v>
      </c>
      <c r="H790" s="7">
        <f t="shared" si="66"/>
        <v>0</v>
      </c>
      <c r="I790" s="7">
        <f t="shared" si="66"/>
        <v>0</v>
      </c>
      <c r="J790" s="13"/>
      <c r="K790" s="13"/>
      <c r="L790" s="13"/>
    </row>
    <row r="791" spans="2:12" ht="12.75" hidden="1">
      <c r="B791" s="15" t="s">
        <v>634</v>
      </c>
      <c r="C791" s="5" t="s">
        <v>61</v>
      </c>
      <c r="D791" s="6" t="s">
        <v>49</v>
      </c>
      <c r="E791" s="6" t="s">
        <v>635</v>
      </c>
      <c r="F791" s="5"/>
      <c r="G791" s="7">
        <f t="shared" si="66"/>
        <v>0</v>
      </c>
      <c r="H791" s="7">
        <f t="shared" si="66"/>
        <v>0</v>
      </c>
      <c r="I791" s="7">
        <f t="shared" si="66"/>
        <v>0</v>
      </c>
      <c r="J791" s="13"/>
      <c r="K791" s="13"/>
      <c r="L791" s="13"/>
    </row>
    <row r="792" spans="2:12" ht="24" hidden="1">
      <c r="B792" s="15" t="s">
        <v>106</v>
      </c>
      <c r="C792" s="5" t="s">
        <v>61</v>
      </c>
      <c r="D792" s="6" t="s">
        <v>49</v>
      </c>
      <c r="E792" s="6" t="s">
        <v>635</v>
      </c>
      <c r="F792" s="5" t="s">
        <v>193</v>
      </c>
      <c r="G792" s="7">
        <v>0</v>
      </c>
      <c r="H792" s="7">
        <f>I792-G792</f>
        <v>0</v>
      </c>
      <c r="I792" s="7">
        <v>0</v>
      </c>
      <c r="J792" s="13"/>
      <c r="K792" s="13"/>
      <c r="L792" s="13"/>
    </row>
    <row r="793" spans="2:12" ht="12.75">
      <c r="B793" s="15" t="s">
        <v>10</v>
      </c>
      <c r="C793" s="5" t="s">
        <v>61</v>
      </c>
      <c r="D793" s="6" t="s">
        <v>52</v>
      </c>
      <c r="E793" s="6"/>
      <c r="F793" s="5"/>
      <c r="G793" s="7">
        <f>G805+G794+G821</f>
        <v>5127170</v>
      </c>
      <c r="H793" s="7">
        <f>H805+H794+H821</f>
        <v>-75286.55000000005</v>
      </c>
      <c r="I793" s="7">
        <f>I805+I794+I821</f>
        <v>5051883.45</v>
      </c>
      <c r="J793" s="13"/>
      <c r="K793" s="13"/>
      <c r="L793" s="13"/>
    </row>
    <row r="794" spans="2:12" ht="12.75" hidden="1">
      <c r="B794" s="15" t="s">
        <v>589</v>
      </c>
      <c r="C794" s="5" t="s">
        <v>61</v>
      </c>
      <c r="D794" s="6" t="s">
        <v>52</v>
      </c>
      <c r="E794" s="5" t="s">
        <v>298</v>
      </c>
      <c r="F794" s="5"/>
      <c r="G794" s="7">
        <f aca="true" t="shared" si="67" ref="G794:I795">G795</f>
        <v>0</v>
      </c>
      <c r="H794" s="7">
        <f t="shared" si="67"/>
        <v>141313</v>
      </c>
      <c r="I794" s="7">
        <f t="shared" si="67"/>
        <v>141313</v>
      </c>
      <c r="J794" s="13"/>
      <c r="K794" s="13"/>
      <c r="L794" s="13"/>
    </row>
    <row r="795" spans="2:12" ht="24" hidden="1">
      <c r="B795" s="15" t="s">
        <v>372</v>
      </c>
      <c r="C795" s="5" t="s">
        <v>61</v>
      </c>
      <c r="D795" s="6" t="s">
        <v>52</v>
      </c>
      <c r="E795" s="5" t="s">
        <v>301</v>
      </c>
      <c r="F795" s="5"/>
      <c r="G795" s="7">
        <f t="shared" si="67"/>
        <v>0</v>
      </c>
      <c r="H795" s="7">
        <f t="shared" si="67"/>
        <v>141313</v>
      </c>
      <c r="I795" s="7">
        <f t="shared" si="67"/>
        <v>141313</v>
      </c>
      <c r="J795" s="13"/>
      <c r="K795" s="13"/>
      <c r="L795" s="13"/>
    </row>
    <row r="796" spans="2:12" ht="24" hidden="1">
      <c r="B796" s="15" t="s">
        <v>590</v>
      </c>
      <c r="C796" s="5" t="s">
        <v>61</v>
      </c>
      <c r="D796" s="6" t="s">
        <v>52</v>
      </c>
      <c r="E796" s="5" t="s">
        <v>591</v>
      </c>
      <c r="F796" s="5"/>
      <c r="G796" s="7">
        <f>G797+G801+G803+G799</f>
        <v>0</v>
      </c>
      <c r="H796" s="7">
        <f>H797+H801+H803+H799</f>
        <v>141313</v>
      </c>
      <c r="I796" s="7">
        <f>I797+I801+I803+I799</f>
        <v>141313</v>
      </c>
      <c r="J796" s="13"/>
      <c r="K796" s="13"/>
      <c r="L796" s="13"/>
    </row>
    <row r="797" spans="2:12" ht="12.75" hidden="1">
      <c r="B797" s="15" t="s">
        <v>592</v>
      </c>
      <c r="C797" s="5" t="s">
        <v>61</v>
      </c>
      <c r="D797" s="6" t="s">
        <v>52</v>
      </c>
      <c r="E797" s="5" t="s">
        <v>593</v>
      </c>
      <c r="F797" s="5"/>
      <c r="G797" s="7">
        <f>G798</f>
        <v>0</v>
      </c>
      <c r="H797" s="7">
        <f>H798</f>
        <v>111313</v>
      </c>
      <c r="I797" s="7">
        <f>I798</f>
        <v>111313</v>
      </c>
      <c r="J797" s="13"/>
      <c r="K797" s="13"/>
      <c r="L797" s="13"/>
    </row>
    <row r="798" spans="2:12" ht="24" hidden="1">
      <c r="B798" s="15" t="s">
        <v>105</v>
      </c>
      <c r="C798" s="5" t="s">
        <v>61</v>
      </c>
      <c r="D798" s="6" t="s">
        <v>52</v>
      </c>
      <c r="E798" s="5" t="s">
        <v>593</v>
      </c>
      <c r="F798" s="5" t="s">
        <v>192</v>
      </c>
      <c r="G798" s="7">
        <v>0</v>
      </c>
      <c r="H798" s="7">
        <f>I798-G798</f>
        <v>111313</v>
      </c>
      <c r="I798" s="7">
        <v>111313</v>
      </c>
      <c r="J798" s="13"/>
      <c r="K798" s="13"/>
      <c r="L798" s="13"/>
    </row>
    <row r="799" spans="2:12" ht="24" hidden="1">
      <c r="B799" s="15" t="s">
        <v>727</v>
      </c>
      <c r="C799" s="5" t="s">
        <v>61</v>
      </c>
      <c r="D799" s="6" t="s">
        <v>52</v>
      </c>
      <c r="E799" s="5" t="s">
        <v>597</v>
      </c>
      <c r="F799" s="5"/>
      <c r="G799" s="7">
        <f>G800</f>
        <v>0</v>
      </c>
      <c r="H799" s="7">
        <f>H800</f>
        <v>30000</v>
      </c>
      <c r="I799" s="7">
        <f>I800</f>
        <v>30000</v>
      </c>
      <c r="J799" s="13"/>
      <c r="K799" s="13"/>
      <c r="L799" s="13"/>
    </row>
    <row r="800" spans="2:12" ht="24" hidden="1">
      <c r="B800" s="15" t="s">
        <v>105</v>
      </c>
      <c r="C800" s="5" t="s">
        <v>61</v>
      </c>
      <c r="D800" s="6" t="s">
        <v>52</v>
      </c>
      <c r="E800" s="5" t="s">
        <v>597</v>
      </c>
      <c r="F800" s="5" t="s">
        <v>192</v>
      </c>
      <c r="G800" s="7">
        <v>0</v>
      </c>
      <c r="H800" s="7">
        <f>I800-G800</f>
        <v>30000</v>
      </c>
      <c r="I800" s="7">
        <v>30000</v>
      </c>
      <c r="J800" s="13"/>
      <c r="K800" s="13"/>
      <c r="L800" s="13"/>
    </row>
    <row r="801" spans="2:12" ht="48" hidden="1">
      <c r="B801" s="15" t="s">
        <v>594</v>
      </c>
      <c r="C801" s="5" t="s">
        <v>61</v>
      </c>
      <c r="D801" s="6" t="s">
        <v>52</v>
      </c>
      <c r="E801" s="5" t="s">
        <v>595</v>
      </c>
      <c r="F801" s="5"/>
      <c r="G801" s="7">
        <f>G802</f>
        <v>0</v>
      </c>
      <c r="H801" s="7">
        <f>H802</f>
        <v>0</v>
      </c>
      <c r="I801" s="7">
        <f>I802</f>
        <v>0</v>
      </c>
      <c r="J801" s="13"/>
      <c r="K801" s="13"/>
      <c r="L801" s="13"/>
    </row>
    <row r="802" spans="2:12" ht="24" hidden="1">
      <c r="B802" s="15" t="s">
        <v>105</v>
      </c>
      <c r="C802" s="5" t="s">
        <v>61</v>
      </c>
      <c r="D802" s="6" t="s">
        <v>52</v>
      </c>
      <c r="E802" s="5" t="s">
        <v>595</v>
      </c>
      <c r="F802" s="5" t="s">
        <v>192</v>
      </c>
      <c r="G802" s="7">
        <v>0</v>
      </c>
      <c r="H802" s="7">
        <f>I802-G802</f>
        <v>0</v>
      </c>
      <c r="I802" s="7">
        <v>0</v>
      </c>
      <c r="J802" s="13"/>
      <c r="K802" s="13"/>
      <c r="L802" s="13"/>
    </row>
    <row r="803" spans="2:12" ht="48" hidden="1">
      <c r="B803" s="15" t="s">
        <v>594</v>
      </c>
      <c r="C803" s="5" t="s">
        <v>61</v>
      </c>
      <c r="D803" s="6" t="s">
        <v>52</v>
      </c>
      <c r="E803" s="5" t="s">
        <v>665</v>
      </c>
      <c r="F803" s="5"/>
      <c r="G803" s="7">
        <f>G804</f>
        <v>0</v>
      </c>
      <c r="H803" s="7">
        <f>H804</f>
        <v>0</v>
      </c>
      <c r="I803" s="7">
        <f>I804</f>
        <v>0</v>
      </c>
      <c r="J803" s="13"/>
      <c r="K803" s="13"/>
      <c r="L803" s="13"/>
    </row>
    <row r="804" spans="2:12" ht="24" hidden="1">
      <c r="B804" s="15" t="s">
        <v>105</v>
      </c>
      <c r="C804" s="5" t="s">
        <v>61</v>
      </c>
      <c r="D804" s="6" t="s">
        <v>52</v>
      </c>
      <c r="E804" s="5" t="s">
        <v>665</v>
      </c>
      <c r="F804" s="5" t="s">
        <v>192</v>
      </c>
      <c r="G804" s="7">
        <v>0</v>
      </c>
      <c r="H804" s="7">
        <f>I804-G804</f>
        <v>0</v>
      </c>
      <c r="I804" s="7">
        <v>0</v>
      </c>
      <c r="J804" s="13"/>
      <c r="K804" s="13"/>
      <c r="L804" s="13"/>
    </row>
    <row r="805" spans="2:12" ht="24">
      <c r="B805" s="15" t="s">
        <v>346</v>
      </c>
      <c r="C805" s="5" t="s">
        <v>61</v>
      </c>
      <c r="D805" s="6" t="s">
        <v>52</v>
      </c>
      <c r="E805" s="6" t="s">
        <v>265</v>
      </c>
      <c r="F805" s="5"/>
      <c r="G805" s="7">
        <f>G806</f>
        <v>5127170</v>
      </c>
      <c r="H805" s="7">
        <f>H806</f>
        <v>-216599.55000000005</v>
      </c>
      <c r="I805" s="7">
        <f>I806</f>
        <v>4910570.45</v>
      </c>
      <c r="J805" s="13"/>
      <c r="K805" s="13"/>
      <c r="L805" s="13"/>
    </row>
    <row r="806" spans="2:12" ht="36">
      <c r="B806" s="15" t="s">
        <v>469</v>
      </c>
      <c r="C806" s="5" t="s">
        <v>61</v>
      </c>
      <c r="D806" s="6" t="s">
        <v>52</v>
      </c>
      <c r="E806" s="6" t="s">
        <v>272</v>
      </c>
      <c r="F806" s="5"/>
      <c r="G806" s="7">
        <f>G808+G816</f>
        <v>5127170</v>
      </c>
      <c r="H806" s="7">
        <f>H808+H816</f>
        <v>-216599.55000000005</v>
      </c>
      <c r="I806" s="7">
        <f>I808+I816</f>
        <v>4910570.45</v>
      </c>
      <c r="J806" s="13"/>
      <c r="K806" s="13"/>
      <c r="L806" s="13"/>
    </row>
    <row r="807" spans="2:12" ht="36" hidden="1">
      <c r="B807" s="15" t="s">
        <v>509</v>
      </c>
      <c r="C807" s="5" t="s">
        <v>61</v>
      </c>
      <c r="D807" s="6" t="s">
        <v>52</v>
      </c>
      <c r="E807" s="6" t="s">
        <v>273</v>
      </c>
      <c r="F807" s="5"/>
      <c r="G807" s="7">
        <v>0</v>
      </c>
      <c r="H807" s="7">
        <v>0</v>
      </c>
      <c r="I807" s="7">
        <v>0</v>
      </c>
      <c r="J807" s="13"/>
      <c r="K807" s="13"/>
      <c r="L807" s="13"/>
    </row>
    <row r="808" spans="2:12" ht="36">
      <c r="B808" s="15" t="s">
        <v>702</v>
      </c>
      <c r="C808" s="5" t="s">
        <v>61</v>
      </c>
      <c r="D808" s="6" t="s">
        <v>52</v>
      </c>
      <c r="E808" s="6" t="s">
        <v>513</v>
      </c>
      <c r="F808" s="5"/>
      <c r="G808" s="7">
        <f aca="true" t="shared" si="68" ref="G808:I810">G809</f>
        <v>1100520</v>
      </c>
      <c r="H808" s="7">
        <f t="shared" si="68"/>
        <v>-173367.5</v>
      </c>
      <c r="I808" s="7">
        <f t="shared" si="68"/>
        <v>927152.5</v>
      </c>
      <c r="J808" s="13"/>
      <c r="K808" s="13"/>
      <c r="L808" s="13"/>
    </row>
    <row r="809" spans="2:12" ht="24">
      <c r="B809" s="15" t="s">
        <v>562</v>
      </c>
      <c r="C809" s="5" t="s">
        <v>61</v>
      </c>
      <c r="D809" s="6" t="s">
        <v>52</v>
      </c>
      <c r="E809" s="6" t="s">
        <v>563</v>
      </c>
      <c r="F809" s="5"/>
      <c r="G809" s="7">
        <f>G810+G812</f>
        <v>1100520</v>
      </c>
      <c r="H809" s="7">
        <f>H810+H812</f>
        <v>-173367.5</v>
      </c>
      <c r="I809" s="7">
        <f>I810+I812</f>
        <v>927152.5</v>
      </c>
      <c r="J809" s="13"/>
      <c r="K809" s="13"/>
      <c r="L809" s="13"/>
    </row>
    <row r="810" spans="2:12" ht="18" customHeight="1">
      <c r="B810" s="15" t="s">
        <v>510</v>
      </c>
      <c r="C810" s="5" t="s">
        <v>61</v>
      </c>
      <c r="D810" s="6" t="s">
        <v>52</v>
      </c>
      <c r="E810" s="6" t="s">
        <v>407</v>
      </c>
      <c r="F810" s="5"/>
      <c r="G810" s="7">
        <f t="shared" si="68"/>
        <v>1100520</v>
      </c>
      <c r="H810" s="7">
        <f t="shared" si="68"/>
        <v>-183130</v>
      </c>
      <c r="I810" s="7">
        <f t="shared" si="68"/>
        <v>917390</v>
      </c>
      <c r="J810" s="13"/>
      <c r="K810" s="13"/>
      <c r="L810" s="13"/>
    </row>
    <row r="811" spans="2:12" ht="36">
      <c r="B811" s="15" t="s">
        <v>104</v>
      </c>
      <c r="C811" s="5" t="s">
        <v>61</v>
      </c>
      <c r="D811" s="6" t="s">
        <v>52</v>
      </c>
      <c r="E811" s="6" t="s">
        <v>407</v>
      </c>
      <c r="F811" s="5" t="s">
        <v>90</v>
      </c>
      <c r="G811" s="7">
        <v>1100520</v>
      </c>
      <c r="H811" s="7">
        <f>I811-G811</f>
        <v>-183130</v>
      </c>
      <c r="I811" s="7">
        <f>704600+212790</f>
        <v>917390</v>
      </c>
      <c r="J811" s="13"/>
      <c r="K811" s="13"/>
      <c r="L811" s="13"/>
    </row>
    <row r="812" spans="2:12" ht="12.75">
      <c r="B812" s="15" t="s">
        <v>581</v>
      </c>
      <c r="C812" s="5" t="s">
        <v>61</v>
      </c>
      <c r="D812" s="6" t="s">
        <v>52</v>
      </c>
      <c r="E812" s="6" t="s">
        <v>582</v>
      </c>
      <c r="F812" s="5"/>
      <c r="G812" s="7">
        <f>G815+G813+G814</f>
        <v>0</v>
      </c>
      <c r="H812" s="7">
        <f>H815+H813+H814</f>
        <v>9762.5</v>
      </c>
      <c r="I812" s="7">
        <f>I815+I813+I814</f>
        <v>9762.5</v>
      </c>
      <c r="J812" s="13"/>
      <c r="K812" s="13"/>
      <c r="L812" s="13"/>
    </row>
    <row r="813" spans="2:12" ht="36" hidden="1">
      <c r="B813" s="15" t="s">
        <v>104</v>
      </c>
      <c r="C813" s="5" t="s">
        <v>61</v>
      </c>
      <c r="D813" s="6" t="s">
        <v>52</v>
      </c>
      <c r="E813" s="6" t="s">
        <v>582</v>
      </c>
      <c r="F813" s="5" t="s">
        <v>90</v>
      </c>
      <c r="G813" s="7">
        <v>0</v>
      </c>
      <c r="H813" s="7">
        <f>I813-G813</f>
        <v>8900</v>
      </c>
      <c r="I813" s="7">
        <f>8900</f>
        <v>8900</v>
      </c>
      <c r="J813" s="13"/>
      <c r="K813" s="13"/>
      <c r="L813" s="13"/>
    </row>
    <row r="814" spans="2:12" ht="24" hidden="1">
      <c r="B814" s="15" t="s">
        <v>105</v>
      </c>
      <c r="C814" s="5" t="s">
        <v>61</v>
      </c>
      <c r="D814" s="6" t="s">
        <v>52</v>
      </c>
      <c r="E814" s="6" t="s">
        <v>582</v>
      </c>
      <c r="F814" s="5" t="s">
        <v>192</v>
      </c>
      <c r="G814" s="7">
        <v>0</v>
      </c>
      <c r="H814" s="7">
        <f>I814-G814</f>
        <v>0</v>
      </c>
      <c r="I814" s="7">
        <v>0</v>
      </c>
      <c r="J814" s="13"/>
      <c r="K814" s="13"/>
      <c r="L814" s="13"/>
    </row>
    <row r="815" spans="2:12" ht="12.75">
      <c r="B815" s="15" t="s">
        <v>108</v>
      </c>
      <c r="C815" s="5" t="s">
        <v>61</v>
      </c>
      <c r="D815" s="6" t="s">
        <v>52</v>
      </c>
      <c r="E815" s="6" t="s">
        <v>582</v>
      </c>
      <c r="F815" s="5" t="s">
        <v>189</v>
      </c>
      <c r="G815" s="7">
        <v>0</v>
      </c>
      <c r="H815" s="7">
        <f>I815-G815</f>
        <v>862.5</v>
      </c>
      <c r="I815" s="7">
        <f>862.5</f>
        <v>862.5</v>
      </c>
      <c r="J815" s="13"/>
      <c r="K815" s="13"/>
      <c r="L815" s="13"/>
    </row>
    <row r="816" spans="2:12" ht="24">
      <c r="B816" s="15" t="s">
        <v>352</v>
      </c>
      <c r="C816" s="5" t="s">
        <v>61</v>
      </c>
      <c r="D816" s="6" t="s">
        <v>52</v>
      </c>
      <c r="E816" s="6" t="s">
        <v>274</v>
      </c>
      <c r="F816" s="5"/>
      <c r="G816" s="7">
        <f>G817</f>
        <v>4026650</v>
      </c>
      <c r="H816" s="7">
        <f>H817</f>
        <v>-43232.05000000005</v>
      </c>
      <c r="I816" s="7">
        <f>I817</f>
        <v>3983417.95</v>
      </c>
      <c r="J816" s="13"/>
      <c r="K816" s="13"/>
      <c r="L816" s="13"/>
    </row>
    <row r="817" spans="2:12" ht="24">
      <c r="B817" s="15" t="s">
        <v>353</v>
      </c>
      <c r="C817" s="5" t="s">
        <v>61</v>
      </c>
      <c r="D817" s="6" t="s">
        <v>52</v>
      </c>
      <c r="E817" s="6" t="s">
        <v>408</v>
      </c>
      <c r="F817" s="5"/>
      <c r="G817" s="7">
        <f>G818+G819+G820</f>
        <v>4026650</v>
      </c>
      <c r="H817" s="7">
        <f>H818+H819+H820</f>
        <v>-43232.05000000005</v>
      </c>
      <c r="I817" s="7">
        <f>I818+I819+I820</f>
        <v>3983417.95</v>
      </c>
      <c r="J817" s="13"/>
      <c r="K817" s="13"/>
      <c r="L817" s="13"/>
    </row>
    <row r="818" spans="2:12" ht="36">
      <c r="B818" s="15" t="s">
        <v>104</v>
      </c>
      <c r="C818" s="5" t="s">
        <v>61</v>
      </c>
      <c r="D818" s="6" t="s">
        <v>52</v>
      </c>
      <c r="E818" s="6" t="s">
        <v>408</v>
      </c>
      <c r="F818" s="5" t="s">
        <v>90</v>
      </c>
      <c r="G818" s="7">
        <v>3910300</v>
      </c>
      <c r="H818" s="7">
        <f>I818-G818</f>
        <v>-495050</v>
      </c>
      <c r="I818" s="7">
        <f>2589200+44150+781900</f>
        <v>3415250</v>
      </c>
      <c r="J818" s="13"/>
      <c r="K818" s="13"/>
      <c r="L818" s="13"/>
    </row>
    <row r="819" spans="2:12" ht="24">
      <c r="B819" s="15" t="s">
        <v>105</v>
      </c>
      <c r="C819" s="5" t="s">
        <v>61</v>
      </c>
      <c r="D819" s="6" t="s">
        <v>52</v>
      </c>
      <c r="E819" s="6" t="s">
        <v>408</v>
      </c>
      <c r="F819" s="5" t="s">
        <v>192</v>
      </c>
      <c r="G819" s="7">
        <v>116350</v>
      </c>
      <c r="H819" s="7">
        <f>I819-G819</f>
        <v>437234.19999999995</v>
      </c>
      <c r="I819" s="7">
        <f>10563+30000+10000+137835+61963.2+6926+50000+246297</f>
        <v>553584.2</v>
      </c>
      <c r="J819" s="13"/>
      <c r="K819" s="13"/>
      <c r="L819" s="13"/>
    </row>
    <row r="820" spans="2:12" ht="12.75">
      <c r="B820" s="15" t="s">
        <v>108</v>
      </c>
      <c r="C820" s="5" t="s">
        <v>61</v>
      </c>
      <c r="D820" s="6" t="s">
        <v>52</v>
      </c>
      <c r="E820" s="6" t="s">
        <v>408</v>
      </c>
      <c r="F820" s="5" t="s">
        <v>189</v>
      </c>
      <c r="G820" s="7">
        <v>0</v>
      </c>
      <c r="H820" s="7">
        <f>I820-G820</f>
        <v>14583.75</v>
      </c>
      <c r="I820" s="7">
        <f>5475+6521.25+2587.5</f>
        <v>14583.75</v>
      </c>
      <c r="J820" s="13"/>
      <c r="K820" s="13"/>
      <c r="L820" s="13"/>
    </row>
    <row r="821" spans="2:12" ht="24" hidden="1">
      <c r="B821" s="15" t="s">
        <v>657</v>
      </c>
      <c r="C821" s="5" t="s">
        <v>61</v>
      </c>
      <c r="D821" s="6" t="s">
        <v>52</v>
      </c>
      <c r="E821" s="6" t="s">
        <v>629</v>
      </c>
      <c r="F821" s="5"/>
      <c r="G821" s="7">
        <f aca="true" t="shared" si="69" ref="G821:I824">G822</f>
        <v>0</v>
      </c>
      <c r="H821" s="7">
        <f t="shared" si="69"/>
        <v>0</v>
      </c>
      <c r="I821" s="7">
        <f t="shared" si="69"/>
        <v>0</v>
      </c>
      <c r="J821" s="13"/>
      <c r="K821" s="13"/>
      <c r="L821" s="13"/>
    </row>
    <row r="822" spans="2:12" ht="12.75" hidden="1">
      <c r="B822" s="15" t="s">
        <v>658</v>
      </c>
      <c r="C822" s="5" t="s">
        <v>61</v>
      </c>
      <c r="D822" s="6" t="s">
        <v>52</v>
      </c>
      <c r="E822" s="6" t="s">
        <v>631</v>
      </c>
      <c r="F822" s="5"/>
      <c r="G822" s="7">
        <f t="shared" si="69"/>
        <v>0</v>
      </c>
      <c r="H822" s="7">
        <f t="shared" si="69"/>
        <v>0</v>
      </c>
      <c r="I822" s="7">
        <f t="shared" si="69"/>
        <v>0</v>
      </c>
      <c r="J822" s="13"/>
      <c r="K822" s="13"/>
      <c r="L822" s="13"/>
    </row>
    <row r="823" spans="2:12" ht="24" hidden="1">
      <c r="B823" s="15" t="s">
        <v>636</v>
      </c>
      <c r="C823" s="5" t="s">
        <v>61</v>
      </c>
      <c r="D823" s="6" t="s">
        <v>52</v>
      </c>
      <c r="E823" s="6" t="s">
        <v>637</v>
      </c>
      <c r="F823" s="5"/>
      <c r="G823" s="7">
        <f t="shared" si="69"/>
        <v>0</v>
      </c>
      <c r="H823" s="7">
        <f t="shared" si="69"/>
        <v>0</v>
      </c>
      <c r="I823" s="7">
        <f t="shared" si="69"/>
        <v>0</v>
      </c>
      <c r="J823" s="13"/>
      <c r="K823" s="13"/>
      <c r="L823" s="13"/>
    </row>
    <row r="824" spans="2:12" ht="12.75" hidden="1">
      <c r="B824" s="15" t="s">
        <v>768</v>
      </c>
      <c r="C824" s="5" t="s">
        <v>61</v>
      </c>
      <c r="D824" s="6" t="s">
        <v>52</v>
      </c>
      <c r="E824" s="6" t="s">
        <v>641</v>
      </c>
      <c r="F824" s="5"/>
      <c r="G824" s="7">
        <f t="shared" si="69"/>
        <v>0</v>
      </c>
      <c r="H824" s="7">
        <f t="shared" si="69"/>
        <v>0</v>
      </c>
      <c r="I824" s="7">
        <f t="shared" si="69"/>
        <v>0</v>
      </c>
      <c r="J824" s="13"/>
      <c r="K824" s="13"/>
      <c r="L824" s="13"/>
    </row>
    <row r="825" spans="2:12" ht="24" hidden="1">
      <c r="B825" s="15" t="s">
        <v>105</v>
      </c>
      <c r="C825" s="5" t="s">
        <v>61</v>
      </c>
      <c r="D825" s="6" t="s">
        <v>52</v>
      </c>
      <c r="E825" s="6" t="s">
        <v>641</v>
      </c>
      <c r="F825" s="5" t="s">
        <v>192</v>
      </c>
      <c r="G825" s="7">
        <v>0</v>
      </c>
      <c r="H825" s="7">
        <f>I825-G825</f>
        <v>0</v>
      </c>
      <c r="I825" s="7">
        <v>0</v>
      </c>
      <c r="J825" s="13"/>
      <c r="K825" s="13"/>
      <c r="L825" s="13"/>
    </row>
    <row r="826" spans="2:12" ht="12.75">
      <c r="B826" s="15" t="s">
        <v>183</v>
      </c>
      <c r="C826" s="5" t="s">
        <v>40</v>
      </c>
      <c r="D826" s="6"/>
      <c r="E826" s="6"/>
      <c r="F826" s="5"/>
      <c r="G826" s="7">
        <f>G857+G827+G833</f>
        <v>15749279.57</v>
      </c>
      <c r="H826" s="7">
        <f>H857+H827+H833</f>
        <v>8913637.63</v>
      </c>
      <c r="I826" s="7">
        <f>I857+I827+I833</f>
        <v>24662917.2</v>
      </c>
      <c r="J826" s="13"/>
      <c r="K826" s="13"/>
      <c r="L826" s="13"/>
    </row>
    <row r="827" spans="2:12" ht="12.75">
      <c r="B827" s="15" t="s">
        <v>0</v>
      </c>
      <c r="C827" s="5" t="s">
        <v>40</v>
      </c>
      <c r="D827" s="6" t="s">
        <v>49</v>
      </c>
      <c r="E827" s="6"/>
      <c r="F827" s="5"/>
      <c r="G827" s="7">
        <f aca="true" t="shared" si="70" ref="G827:I831">G828</f>
        <v>1122482</v>
      </c>
      <c r="H827" s="7">
        <f t="shared" si="70"/>
        <v>44525</v>
      </c>
      <c r="I827" s="7">
        <f t="shared" si="70"/>
        <v>1167007</v>
      </c>
      <c r="J827" s="13"/>
      <c r="K827" s="13"/>
      <c r="L827" s="13"/>
    </row>
    <row r="828" spans="2:12" ht="30" customHeight="1">
      <c r="B828" s="15" t="s">
        <v>318</v>
      </c>
      <c r="C828" s="5" t="s">
        <v>40</v>
      </c>
      <c r="D828" s="6" t="s">
        <v>49</v>
      </c>
      <c r="E828" s="6" t="s">
        <v>250</v>
      </c>
      <c r="F828" s="5"/>
      <c r="G828" s="7">
        <f t="shared" si="70"/>
        <v>1122482</v>
      </c>
      <c r="H828" s="7">
        <f t="shared" si="70"/>
        <v>44525</v>
      </c>
      <c r="I828" s="7">
        <f t="shared" si="70"/>
        <v>1167007</v>
      </c>
      <c r="J828" s="13"/>
      <c r="K828" s="13"/>
      <c r="L828" s="13"/>
    </row>
    <row r="829" spans="2:12" ht="24">
      <c r="B829" s="15" t="s">
        <v>338</v>
      </c>
      <c r="C829" s="5" t="s">
        <v>40</v>
      </c>
      <c r="D829" s="6" t="s">
        <v>49</v>
      </c>
      <c r="E829" s="6" t="s">
        <v>251</v>
      </c>
      <c r="F829" s="5"/>
      <c r="G829" s="7">
        <f t="shared" si="70"/>
        <v>1122482</v>
      </c>
      <c r="H829" s="7">
        <f t="shared" si="70"/>
        <v>44525</v>
      </c>
      <c r="I829" s="7">
        <f t="shared" si="70"/>
        <v>1167007</v>
      </c>
      <c r="J829" s="13"/>
      <c r="K829" s="13"/>
      <c r="L829" s="13"/>
    </row>
    <row r="830" spans="2:12" ht="24">
      <c r="B830" s="15" t="s">
        <v>339</v>
      </c>
      <c r="C830" s="5" t="s">
        <v>40</v>
      </c>
      <c r="D830" s="6" t="s">
        <v>49</v>
      </c>
      <c r="E830" s="6" t="s">
        <v>252</v>
      </c>
      <c r="F830" s="5"/>
      <c r="G830" s="7">
        <f t="shared" si="70"/>
        <v>1122482</v>
      </c>
      <c r="H830" s="7">
        <f t="shared" si="70"/>
        <v>44525</v>
      </c>
      <c r="I830" s="7">
        <f t="shared" si="70"/>
        <v>1167007</v>
      </c>
      <c r="J830" s="13"/>
      <c r="K830" s="13"/>
      <c r="L830" s="13"/>
    </row>
    <row r="831" spans="2:12" ht="12.75">
      <c r="B831" s="15" t="s">
        <v>340</v>
      </c>
      <c r="C831" s="5" t="s">
        <v>40</v>
      </c>
      <c r="D831" s="6" t="s">
        <v>49</v>
      </c>
      <c r="E831" s="6" t="s">
        <v>253</v>
      </c>
      <c r="F831" s="5"/>
      <c r="G831" s="7">
        <f t="shared" si="70"/>
        <v>1122482</v>
      </c>
      <c r="H831" s="7">
        <f t="shared" si="70"/>
        <v>44525</v>
      </c>
      <c r="I831" s="7">
        <f t="shared" si="70"/>
        <v>1167007</v>
      </c>
      <c r="J831" s="13"/>
      <c r="K831" s="13"/>
      <c r="L831" s="13"/>
    </row>
    <row r="832" spans="2:12" ht="12.75">
      <c r="B832" s="15" t="s">
        <v>110</v>
      </c>
      <c r="C832" s="5" t="s">
        <v>40</v>
      </c>
      <c r="D832" s="6" t="s">
        <v>49</v>
      </c>
      <c r="E832" s="6" t="s">
        <v>253</v>
      </c>
      <c r="F832" s="5" t="s">
        <v>196</v>
      </c>
      <c r="G832" s="7">
        <v>1122482</v>
      </c>
      <c r="H832" s="7">
        <f>I832-G832</f>
        <v>44525</v>
      </c>
      <c r="I832" s="7">
        <f>182678+984329</f>
        <v>1167007</v>
      </c>
      <c r="J832" s="13"/>
      <c r="K832" s="13"/>
      <c r="L832" s="13"/>
    </row>
    <row r="833" spans="2:12" ht="12.75">
      <c r="B833" s="15" t="s">
        <v>26</v>
      </c>
      <c r="C833" s="5" t="s">
        <v>40</v>
      </c>
      <c r="D833" s="6" t="s">
        <v>51</v>
      </c>
      <c r="E833" s="6"/>
      <c r="F833" s="5"/>
      <c r="G833" s="7">
        <f>G834+G852</f>
        <v>7841909.42</v>
      </c>
      <c r="H833" s="7">
        <f>H834+H852</f>
        <v>6173400.78</v>
      </c>
      <c r="I833" s="7">
        <f>I834+I852</f>
        <v>14015310.2</v>
      </c>
      <c r="J833" s="13"/>
      <c r="K833" s="13"/>
      <c r="L833" s="13"/>
    </row>
    <row r="834" spans="2:12" ht="36">
      <c r="B834" s="15" t="s">
        <v>327</v>
      </c>
      <c r="C834" s="5" t="s">
        <v>40</v>
      </c>
      <c r="D834" s="6" t="s">
        <v>51</v>
      </c>
      <c r="E834" s="6" t="s">
        <v>255</v>
      </c>
      <c r="F834" s="5"/>
      <c r="G834" s="7">
        <f aca="true" t="shared" si="71" ref="G834:I835">G835</f>
        <v>7841909.42</v>
      </c>
      <c r="H834" s="7">
        <f t="shared" si="71"/>
        <v>5855400.78</v>
      </c>
      <c r="I834" s="7">
        <f t="shared" si="71"/>
        <v>13697310.2</v>
      </c>
      <c r="J834" s="13"/>
      <c r="K834" s="13"/>
      <c r="L834" s="13"/>
    </row>
    <row r="835" spans="2:12" ht="12.75">
      <c r="B835" s="15" t="s">
        <v>341</v>
      </c>
      <c r="C835" s="5" t="s">
        <v>40</v>
      </c>
      <c r="D835" s="6" t="s">
        <v>51</v>
      </c>
      <c r="E835" s="6" t="s">
        <v>257</v>
      </c>
      <c r="F835" s="5"/>
      <c r="G835" s="7">
        <f t="shared" si="71"/>
        <v>7841909.42</v>
      </c>
      <c r="H835" s="7">
        <f t="shared" si="71"/>
        <v>5855400.78</v>
      </c>
      <c r="I835" s="7">
        <f t="shared" si="71"/>
        <v>13697310.2</v>
      </c>
      <c r="J835" s="13"/>
      <c r="K835" s="13"/>
      <c r="L835" s="13"/>
    </row>
    <row r="836" spans="2:12" ht="24">
      <c r="B836" s="15" t="s">
        <v>168</v>
      </c>
      <c r="C836" s="5" t="s">
        <v>40</v>
      </c>
      <c r="D836" s="6" t="s">
        <v>51</v>
      </c>
      <c r="E836" s="6" t="s">
        <v>258</v>
      </c>
      <c r="F836" s="5"/>
      <c r="G836" s="7">
        <f>G837+G840+G848+G844+G846+G850+G842</f>
        <v>7841909.42</v>
      </c>
      <c r="H836" s="7">
        <f>H837+H840+H848+H844+H846+H850+H842</f>
        <v>5855400.78</v>
      </c>
      <c r="I836" s="7">
        <f>I837+I840+I848+I844+I846+I850+I842</f>
        <v>13697310.2</v>
      </c>
      <c r="J836" s="13"/>
      <c r="K836" s="13"/>
      <c r="L836" s="13"/>
    </row>
    <row r="837" spans="2:12" ht="36">
      <c r="B837" s="15" t="s">
        <v>342</v>
      </c>
      <c r="C837" s="5" t="s">
        <v>40</v>
      </c>
      <c r="D837" s="6" t="s">
        <v>51</v>
      </c>
      <c r="E837" s="6" t="s">
        <v>259</v>
      </c>
      <c r="F837" s="5"/>
      <c r="G837" s="7">
        <f>G839+G838</f>
        <v>4999300</v>
      </c>
      <c r="H837" s="7">
        <f>H839+H838</f>
        <v>3963300</v>
      </c>
      <c r="I837" s="7">
        <f>I839+I838</f>
        <v>8962600</v>
      </c>
      <c r="J837" s="13"/>
      <c r="K837" s="13"/>
      <c r="L837" s="13"/>
    </row>
    <row r="838" spans="2:12" ht="24" hidden="1">
      <c r="B838" s="15" t="s">
        <v>105</v>
      </c>
      <c r="C838" s="5" t="s">
        <v>40</v>
      </c>
      <c r="D838" s="6" t="s">
        <v>51</v>
      </c>
      <c r="E838" s="6" t="s">
        <v>259</v>
      </c>
      <c r="F838" s="5" t="s">
        <v>192</v>
      </c>
      <c r="G838" s="7">
        <v>0</v>
      </c>
      <c r="H838" s="7">
        <f>I838-G838</f>
        <v>0</v>
      </c>
      <c r="I838" s="7">
        <v>0</v>
      </c>
      <c r="J838" s="13"/>
      <c r="K838" s="13"/>
      <c r="L838" s="13"/>
    </row>
    <row r="839" spans="2:12" ht="12.75">
      <c r="B839" s="15" t="s">
        <v>110</v>
      </c>
      <c r="C839" s="5" t="s">
        <v>40</v>
      </c>
      <c r="D839" s="6" t="s">
        <v>51</v>
      </c>
      <c r="E839" s="6" t="s">
        <v>259</v>
      </c>
      <c r="F839" s="5" t="s">
        <v>196</v>
      </c>
      <c r="G839" s="7">
        <v>4999300</v>
      </c>
      <c r="H839" s="7">
        <f>I839-G839</f>
        <v>3963300</v>
      </c>
      <c r="I839" s="7">
        <v>8962600</v>
      </c>
      <c r="J839" s="13"/>
      <c r="K839" s="13"/>
      <c r="L839" s="13"/>
    </row>
    <row r="840" spans="2:12" ht="36">
      <c r="B840" s="15" t="s">
        <v>236</v>
      </c>
      <c r="C840" s="5" t="s">
        <v>40</v>
      </c>
      <c r="D840" s="6" t="s">
        <v>51</v>
      </c>
      <c r="E840" s="6" t="s">
        <v>260</v>
      </c>
      <c r="F840" s="5"/>
      <c r="G840" s="7">
        <f>G841</f>
        <v>1849000</v>
      </c>
      <c r="H840" s="7">
        <f>H841</f>
        <v>2135200</v>
      </c>
      <c r="I840" s="7">
        <f>I841</f>
        <v>3984200</v>
      </c>
      <c r="J840" s="13"/>
      <c r="K840" s="13"/>
      <c r="L840" s="13"/>
    </row>
    <row r="841" spans="2:12" ht="12.75">
      <c r="B841" s="15" t="s">
        <v>110</v>
      </c>
      <c r="C841" s="5" t="s">
        <v>40</v>
      </c>
      <c r="D841" s="6" t="s">
        <v>51</v>
      </c>
      <c r="E841" s="6" t="s">
        <v>260</v>
      </c>
      <c r="F841" s="5" t="s">
        <v>196</v>
      </c>
      <c r="G841" s="7">
        <v>1849000</v>
      </c>
      <c r="H841" s="7">
        <f>I841-G841</f>
        <v>2135200</v>
      </c>
      <c r="I841" s="7">
        <v>3984200</v>
      </c>
      <c r="J841" s="13"/>
      <c r="K841" s="13"/>
      <c r="L841" s="13"/>
    </row>
    <row r="842" spans="2:12" ht="24" hidden="1">
      <c r="B842" s="15" t="s">
        <v>618</v>
      </c>
      <c r="C842" s="5" t="s">
        <v>40</v>
      </c>
      <c r="D842" s="6" t="s">
        <v>51</v>
      </c>
      <c r="E842" s="6" t="s">
        <v>619</v>
      </c>
      <c r="F842" s="5"/>
      <c r="G842" s="7">
        <f>G843</f>
        <v>0</v>
      </c>
      <c r="H842" s="7">
        <f>H843</f>
        <v>0</v>
      </c>
      <c r="I842" s="7">
        <f>I843</f>
        <v>0</v>
      </c>
      <c r="J842" s="13"/>
      <c r="K842" s="13"/>
      <c r="L842" s="13"/>
    </row>
    <row r="843" spans="2:12" ht="12.75" hidden="1">
      <c r="B843" s="15" t="s">
        <v>110</v>
      </c>
      <c r="C843" s="5" t="s">
        <v>40</v>
      </c>
      <c r="D843" s="6" t="s">
        <v>51</v>
      </c>
      <c r="E843" s="6" t="s">
        <v>619</v>
      </c>
      <c r="F843" s="5" t="s">
        <v>196</v>
      </c>
      <c r="G843" s="7">
        <f>79693.88-1593.88-78100</f>
        <v>0</v>
      </c>
      <c r="H843" s="7">
        <f>I843-G843</f>
        <v>0</v>
      </c>
      <c r="I843" s="7">
        <f>79693.88-1593.88-78100</f>
        <v>0</v>
      </c>
      <c r="J843" s="13"/>
      <c r="K843" s="13"/>
      <c r="L843" s="13"/>
    </row>
    <row r="844" spans="2:12" ht="24" hidden="1">
      <c r="B844" s="15" t="s">
        <v>460</v>
      </c>
      <c r="C844" s="5" t="s">
        <v>40</v>
      </c>
      <c r="D844" s="6" t="s">
        <v>51</v>
      </c>
      <c r="E844" s="6" t="s">
        <v>398</v>
      </c>
      <c r="F844" s="5"/>
      <c r="G844" s="7">
        <f>G845</f>
        <v>0</v>
      </c>
      <c r="H844" s="7">
        <f>H845</f>
        <v>0</v>
      </c>
      <c r="I844" s="7">
        <f>I845</f>
        <v>0</v>
      </c>
      <c r="J844" s="13"/>
      <c r="K844" s="13"/>
      <c r="L844" s="13"/>
    </row>
    <row r="845" spans="2:12" ht="12.75" hidden="1">
      <c r="B845" s="15" t="s">
        <v>110</v>
      </c>
      <c r="C845" s="5" t="s">
        <v>40</v>
      </c>
      <c r="D845" s="6" t="s">
        <v>51</v>
      </c>
      <c r="E845" s="6" t="s">
        <v>398</v>
      </c>
      <c r="F845" s="5" t="s">
        <v>196</v>
      </c>
      <c r="G845" s="7">
        <f>2535409.09-1718055-17354.09-800000</f>
        <v>0</v>
      </c>
      <c r="H845" s="7">
        <f>I845-G845</f>
        <v>0</v>
      </c>
      <c r="I845" s="7">
        <f>2535409.09-1718055-17354.09-800000</f>
        <v>0</v>
      </c>
      <c r="J845" s="13"/>
      <c r="K845" s="13"/>
      <c r="L845" s="13"/>
    </row>
    <row r="846" spans="2:12" ht="24" hidden="1">
      <c r="B846" s="15" t="s">
        <v>201</v>
      </c>
      <c r="C846" s="5" t="s">
        <v>40</v>
      </c>
      <c r="D846" s="6" t="s">
        <v>51</v>
      </c>
      <c r="E846" s="6" t="s">
        <v>499</v>
      </c>
      <c r="F846" s="5"/>
      <c r="G846" s="7">
        <f>G847</f>
        <v>0</v>
      </c>
      <c r="H846" s="7">
        <f>H847</f>
        <v>0</v>
      </c>
      <c r="I846" s="7">
        <f>I847</f>
        <v>0</v>
      </c>
      <c r="J846" s="13"/>
      <c r="K846" s="13"/>
      <c r="L846" s="13"/>
    </row>
    <row r="847" spans="2:12" ht="12.75" hidden="1">
      <c r="B847" s="15" t="s">
        <v>110</v>
      </c>
      <c r="C847" s="5" t="s">
        <v>40</v>
      </c>
      <c r="D847" s="6" t="s">
        <v>51</v>
      </c>
      <c r="E847" s="6" t="s">
        <v>499</v>
      </c>
      <c r="F847" s="5" t="s">
        <v>196</v>
      </c>
      <c r="G847" s="7">
        <v>0</v>
      </c>
      <c r="H847" s="7">
        <v>0</v>
      </c>
      <c r="I847" s="7">
        <v>0</v>
      </c>
      <c r="J847" s="13"/>
      <c r="K847" s="13"/>
      <c r="L847" s="13"/>
    </row>
    <row r="848" spans="2:12" ht="24" hidden="1">
      <c r="B848" s="15" t="s">
        <v>201</v>
      </c>
      <c r="C848" s="5" t="s">
        <v>40</v>
      </c>
      <c r="D848" s="6" t="s">
        <v>51</v>
      </c>
      <c r="E848" s="6" t="s">
        <v>261</v>
      </c>
      <c r="F848" s="5"/>
      <c r="G848" s="7">
        <f>G849</f>
        <v>0</v>
      </c>
      <c r="H848" s="7">
        <f>H849</f>
        <v>0</v>
      </c>
      <c r="I848" s="7">
        <f>I849</f>
        <v>0</v>
      </c>
      <c r="J848" s="13"/>
      <c r="K848" s="13"/>
      <c r="L848" s="13"/>
    </row>
    <row r="849" spans="2:12" ht="12.75" hidden="1">
      <c r="B849" s="15" t="s">
        <v>110</v>
      </c>
      <c r="C849" s="5" t="s">
        <v>40</v>
      </c>
      <c r="D849" s="6" t="s">
        <v>51</v>
      </c>
      <c r="E849" s="6" t="s">
        <v>261</v>
      </c>
      <c r="F849" s="5" t="s">
        <v>196</v>
      </c>
      <c r="G849" s="7">
        <v>0</v>
      </c>
      <c r="H849" s="7">
        <v>0</v>
      </c>
      <c r="I849" s="7">
        <v>0</v>
      </c>
      <c r="J849" s="13"/>
      <c r="K849" s="13"/>
      <c r="L849" s="13"/>
    </row>
    <row r="850" spans="2:12" ht="24">
      <c r="B850" s="15" t="s">
        <v>620</v>
      </c>
      <c r="C850" s="5" t="s">
        <v>40</v>
      </c>
      <c r="D850" s="6" t="s">
        <v>51</v>
      </c>
      <c r="E850" s="6" t="s">
        <v>507</v>
      </c>
      <c r="F850" s="5"/>
      <c r="G850" s="7">
        <f>G851</f>
        <v>993609.42</v>
      </c>
      <c r="H850" s="7">
        <f>H851</f>
        <v>-243099.2200000001</v>
      </c>
      <c r="I850" s="7">
        <f>I851</f>
        <v>750510.2</v>
      </c>
      <c r="J850" s="13"/>
      <c r="K850" s="13"/>
      <c r="L850" s="13"/>
    </row>
    <row r="851" spans="2:12" ht="12.75">
      <c r="B851" s="15" t="s">
        <v>110</v>
      </c>
      <c r="C851" s="5" t="s">
        <v>40</v>
      </c>
      <c r="D851" s="6" t="s">
        <v>51</v>
      </c>
      <c r="E851" s="6" t="s">
        <v>507</v>
      </c>
      <c r="F851" s="5" t="s">
        <v>196</v>
      </c>
      <c r="G851" s="7">
        <v>993609.42</v>
      </c>
      <c r="H851" s="7">
        <f>I851-G851</f>
        <v>-243099.2200000001</v>
      </c>
      <c r="I851" s="7">
        <f>728145+7355+15010.2</f>
        <v>750510.2</v>
      </c>
      <c r="J851" s="13"/>
      <c r="K851" s="13"/>
      <c r="L851" s="13"/>
    </row>
    <row r="852" spans="2:12" ht="36">
      <c r="B852" s="15" t="s">
        <v>819</v>
      </c>
      <c r="C852" s="5" t="s">
        <v>40</v>
      </c>
      <c r="D852" s="6" t="s">
        <v>51</v>
      </c>
      <c r="E852" s="6" t="s">
        <v>390</v>
      </c>
      <c r="F852" s="5"/>
      <c r="G852" s="7">
        <f aca="true" t="shared" si="72" ref="G852:H855">G853</f>
        <v>0</v>
      </c>
      <c r="H852" s="7">
        <f t="shared" si="72"/>
        <v>318000</v>
      </c>
      <c r="I852" s="7">
        <f>G852+H852</f>
        <v>318000</v>
      </c>
      <c r="J852" s="13"/>
      <c r="K852" s="13"/>
      <c r="L852" s="13"/>
    </row>
    <row r="853" spans="2:12" ht="12.75">
      <c r="B853" s="15" t="s">
        <v>820</v>
      </c>
      <c r="C853" s="5" t="s">
        <v>40</v>
      </c>
      <c r="D853" s="6" t="s">
        <v>51</v>
      </c>
      <c r="E853" s="6" t="s">
        <v>389</v>
      </c>
      <c r="F853" s="5"/>
      <c r="G853" s="7">
        <f t="shared" si="72"/>
        <v>0</v>
      </c>
      <c r="H853" s="7">
        <f t="shared" si="72"/>
        <v>318000</v>
      </c>
      <c r="I853" s="7">
        <f>G853+H853</f>
        <v>318000</v>
      </c>
      <c r="J853" s="13"/>
      <c r="K853" s="13"/>
      <c r="L853" s="13"/>
    </row>
    <row r="854" spans="2:12" ht="12.75">
      <c r="B854" s="15" t="s">
        <v>455</v>
      </c>
      <c r="C854" s="5" t="s">
        <v>40</v>
      </c>
      <c r="D854" s="6" t="s">
        <v>51</v>
      </c>
      <c r="E854" s="6" t="s">
        <v>388</v>
      </c>
      <c r="F854" s="5"/>
      <c r="G854" s="7">
        <f t="shared" si="72"/>
        <v>0</v>
      </c>
      <c r="H854" s="7">
        <f t="shared" si="72"/>
        <v>318000</v>
      </c>
      <c r="I854" s="7">
        <f>G854+H854</f>
        <v>318000</v>
      </c>
      <c r="J854" s="13"/>
      <c r="K854" s="13"/>
      <c r="L854" s="13"/>
    </row>
    <row r="855" spans="2:12" ht="24">
      <c r="B855" s="15" t="s">
        <v>821</v>
      </c>
      <c r="C855" s="5" t="s">
        <v>40</v>
      </c>
      <c r="D855" s="6" t="s">
        <v>51</v>
      </c>
      <c r="E855" s="6" t="s">
        <v>822</v>
      </c>
      <c r="F855" s="5"/>
      <c r="G855" s="7">
        <f t="shared" si="72"/>
        <v>0</v>
      </c>
      <c r="H855" s="7">
        <f t="shared" si="72"/>
        <v>318000</v>
      </c>
      <c r="I855" s="7">
        <f>I856</f>
        <v>318000</v>
      </c>
      <c r="J855" s="13"/>
      <c r="K855" s="13"/>
      <c r="L855" s="13"/>
    </row>
    <row r="856" spans="2:12" ht="12.75">
      <c r="B856" s="15" t="s">
        <v>110</v>
      </c>
      <c r="C856" s="5" t="s">
        <v>40</v>
      </c>
      <c r="D856" s="6" t="s">
        <v>51</v>
      </c>
      <c r="E856" s="6" t="s">
        <v>822</v>
      </c>
      <c r="F856" s="5" t="s">
        <v>196</v>
      </c>
      <c r="G856" s="7">
        <v>0</v>
      </c>
      <c r="H856" s="7">
        <f>I856-G856</f>
        <v>318000</v>
      </c>
      <c r="I856" s="7">
        <v>318000</v>
      </c>
      <c r="J856" s="13"/>
      <c r="K856" s="13"/>
      <c r="L856" s="13"/>
    </row>
    <row r="857" spans="1:12" ht="12.75">
      <c r="A857" s="9"/>
      <c r="B857" s="15" t="s">
        <v>30</v>
      </c>
      <c r="C857" s="5" t="s">
        <v>40</v>
      </c>
      <c r="D857" s="6" t="s">
        <v>52</v>
      </c>
      <c r="E857" s="6"/>
      <c r="F857" s="5"/>
      <c r="G857" s="7">
        <f>G865+G858</f>
        <v>6784888.15</v>
      </c>
      <c r="H857" s="7">
        <f>H865+H858</f>
        <v>2695711.85</v>
      </c>
      <c r="I857" s="7">
        <f>I865+I858</f>
        <v>9480600</v>
      </c>
      <c r="J857" s="13"/>
      <c r="K857" s="13"/>
      <c r="L857" s="13"/>
    </row>
    <row r="858" spans="2:12" ht="24">
      <c r="B858" s="15" t="s">
        <v>485</v>
      </c>
      <c r="C858" s="5" t="s">
        <v>40</v>
      </c>
      <c r="D858" s="6" t="s">
        <v>52</v>
      </c>
      <c r="E858" s="6" t="s">
        <v>333</v>
      </c>
      <c r="F858" s="5"/>
      <c r="G858" s="7">
        <f aca="true" t="shared" si="73" ref="G858:I859">G859</f>
        <v>2979088.15</v>
      </c>
      <c r="H858" s="7">
        <f t="shared" si="73"/>
        <v>2880711.85</v>
      </c>
      <c r="I858" s="7">
        <f t="shared" si="73"/>
        <v>5859800</v>
      </c>
      <c r="J858" s="13"/>
      <c r="K858" s="13"/>
      <c r="L858" s="13"/>
    </row>
    <row r="859" spans="2:12" ht="12.75">
      <c r="B859" s="15" t="s">
        <v>734</v>
      </c>
      <c r="C859" s="5" t="s">
        <v>40</v>
      </c>
      <c r="D859" s="6" t="s">
        <v>52</v>
      </c>
      <c r="E859" s="6" t="s">
        <v>733</v>
      </c>
      <c r="F859" s="5"/>
      <c r="G859" s="7">
        <f t="shared" si="73"/>
        <v>2979088.15</v>
      </c>
      <c r="H859" s="7">
        <f t="shared" si="73"/>
        <v>2880711.85</v>
      </c>
      <c r="I859" s="7">
        <f t="shared" si="73"/>
        <v>5859800</v>
      </c>
      <c r="J859" s="13"/>
      <c r="K859" s="13"/>
      <c r="L859" s="13"/>
    </row>
    <row r="860" spans="2:12" ht="24">
      <c r="B860" s="15" t="s">
        <v>168</v>
      </c>
      <c r="C860" s="5" t="s">
        <v>40</v>
      </c>
      <c r="D860" s="6" t="s">
        <v>52</v>
      </c>
      <c r="E860" s="6" t="s">
        <v>732</v>
      </c>
      <c r="F860" s="5"/>
      <c r="G860" s="7">
        <f>G861+G863</f>
        <v>2979088.15</v>
      </c>
      <c r="H860" s="7">
        <f>H861+H863</f>
        <v>2880711.85</v>
      </c>
      <c r="I860" s="7">
        <f>I861+I863</f>
        <v>5859800</v>
      </c>
      <c r="J860" s="13"/>
      <c r="K860" s="13"/>
      <c r="L860" s="13"/>
    </row>
    <row r="861" spans="2:12" ht="24">
      <c r="B861" s="15" t="s">
        <v>460</v>
      </c>
      <c r="C861" s="5" t="s">
        <v>40</v>
      </c>
      <c r="D861" s="6" t="s">
        <v>52</v>
      </c>
      <c r="E861" s="6" t="s">
        <v>398</v>
      </c>
      <c r="F861" s="5"/>
      <c r="G861" s="7">
        <f>G862</f>
        <v>2979088.15</v>
      </c>
      <c r="H861" s="7">
        <f>H862</f>
        <v>2880711.85</v>
      </c>
      <c r="I861" s="7">
        <f>I862</f>
        <v>5859800</v>
      </c>
      <c r="J861" s="13"/>
      <c r="K861" s="13"/>
      <c r="L861" s="13"/>
    </row>
    <row r="862" spans="2:12" ht="12.75">
      <c r="B862" s="15" t="s">
        <v>110</v>
      </c>
      <c r="C862" s="5" t="s">
        <v>40</v>
      </c>
      <c r="D862" s="6" t="s">
        <v>52</v>
      </c>
      <c r="E862" s="6" t="s">
        <v>398</v>
      </c>
      <c r="F862" s="5" t="s">
        <v>196</v>
      </c>
      <c r="G862" s="7">
        <v>2979088.15</v>
      </c>
      <c r="H862" s="7">
        <f>I862-G862</f>
        <v>2880711.85</v>
      </c>
      <c r="I862" s="7">
        <f>5009202+50598+800000</f>
        <v>5859800</v>
      </c>
      <c r="J862" s="13"/>
      <c r="K862" s="13"/>
      <c r="L862" s="13"/>
    </row>
    <row r="863" spans="2:12" ht="24" hidden="1">
      <c r="B863" s="15" t="s">
        <v>618</v>
      </c>
      <c r="C863" s="5" t="s">
        <v>40</v>
      </c>
      <c r="D863" s="6" t="s">
        <v>52</v>
      </c>
      <c r="E863" s="6" t="s">
        <v>619</v>
      </c>
      <c r="F863" s="5"/>
      <c r="G863" s="7">
        <f>G864</f>
        <v>0</v>
      </c>
      <c r="H863" s="7">
        <f>H864</f>
        <v>0</v>
      </c>
      <c r="I863" s="7">
        <f>I864</f>
        <v>0</v>
      </c>
      <c r="J863" s="13"/>
      <c r="K863" s="13"/>
      <c r="L863" s="13"/>
    </row>
    <row r="864" spans="2:12" ht="12.75" hidden="1">
      <c r="B864" s="15" t="s">
        <v>110</v>
      </c>
      <c r="C864" s="5" t="s">
        <v>40</v>
      </c>
      <c r="D864" s="6" t="s">
        <v>52</v>
      </c>
      <c r="E864" s="6" t="s">
        <v>619</v>
      </c>
      <c r="F864" s="5" t="s">
        <v>196</v>
      </c>
      <c r="G864" s="7">
        <v>0</v>
      </c>
      <c r="H864" s="7">
        <f>I864-G864</f>
        <v>0</v>
      </c>
      <c r="I864" s="7">
        <v>0</v>
      </c>
      <c r="J864" s="13"/>
      <c r="K864" s="13"/>
      <c r="L864" s="13"/>
    </row>
    <row r="865" spans="2:12" ht="24">
      <c r="B865" s="15" t="s">
        <v>334</v>
      </c>
      <c r="C865" s="5" t="s">
        <v>40</v>
      </c>
      <c r="D865" s="6" t="s">
        <v>52</v>
      </c>
      <c r="E865" s="6" t="s">
        <v>254</v>
      </c>
      <c r="F865" s="5"/>
      <c r="G865" s="7">
        <f aca="true" t="shared" si="74" ref="G865:I868">G866</f>
        <v>3805800</v>
      </c>
      <c r="H865" s="7">
        <f t="shared" si="74"/>
        <v>-185000</v>
      </c>
      <c r="I865" s="7">
        <f t="shared" si="74"/>
        <v>3620800</v>
      </c>
      <c r="J865" s="13"/>
      <c r="K865" s="13"/>
      <c r="L865" s="13"/>
    </row>
    <row r="866" spans="2:12" ht="12.75">
      <c r="B866" s="15" t="s">
        <v>354</v>
      </c>
      <c r="C866" s="5" t="s">
        <v>40</v>
      </c>
      <c r="D866" s="6" t="s">
        <v>52</v>
      </c>
      <c r="E866" s="6" t="s">
        <v>275</v>
      </c>
      <c r="F866" s="5"/>
      <c r="G866" s="7">
        <f t="shared" si="74"/>
        <v>3805800</v>
      </c>
      <c r="H866" s="7">
        <f t="shared" si="74"/>
        <v>-185000</v>
      </c>
      <c r="I866" s="7">
        <f t="shared" si="74"/>
        <v>3620800</v>
      </c>
      <c r="J866" s="13"/>
      <c r="K866" s="13"/>
      <c r="L866" s="13"/>
    </row>
    <row r="867" spans="2:12" ht="24">
      <c r="B867" s="15" t="s">
        <v>355</v>
      </c>
      <c r="C867" s="5" t="s">
        <v>40</v>
      </c>
      <c r="D867" s="6" t="s">
        <v>52</v>
      </c>
      <c r="E867" s="6" t="s">
        <v>276</v>
      </c>
      <c r="F867" s="5"/>
      <c r="G867" s="7">
        <f t="shared" si="74"/>
        <v>3805800</v>
      </c>
      <c r="H867" s="7">
        <f t="shared" si="74"/>
        <v>-185000</v>
      </c>
      <c r="I867" s="7">
        <f t="shared" si="74"/>
        <v>3620800</v>
      </c>
      <c r="J867" s="13"/>
      <c r="K867" s="13"/>
      <c r="L867" s="13"/>
    </row>
    <row r="868" spans="2:12" ht="48">
      <c r="B868" s="15" t="s">
        <v>234</v>
      </c>
      <c r="C868" s="5" t="s">
        <v>40</v>
      </c>
      <c r="D868" s="6" t="s">
        <v>52</v>
      </c>
      <c r="E868" s="6" t="s">
        <v>297</v>
      </c>
      <c r="F868" s="5"/>
      <c r="G868" s="7">
        <f t="shared" si="74"/>
        <v>3805800</v>
      </c>
      <c r="H868" s="7">
        <f t="shared" si="74"/>
        <v>-185000</v>
      </c>
      <c r="I868" s="7">
        <f t="shared" si="74"/>
        <v>3620800</v>
      </c>
      <c r="J868" s="13"/>
      <c r="K868" s="13"/>
      <c r="L868" s="13"/>
    </row>
    <row r="869" spans="2:12" ht="12.75">
      <c r="B869" s="15" t="s">
        <v>110</v>
      </c>
      <c r="C869" s="5" t="s">
        <v>40</v>
      </c>
      <c r="D869" s="6" t="s">
        <v>52</v>
      </c>
      <c r="E869" s="6" t="s">
        <v>297</v>
      </c>
      <c r="F869" s="5" t="s">
        <v>196</v>
      </c>
      <c r="G869" s="7">
        <v>3805800</v>
      </c>
      <c r="H869" s="7">
        <f>I869-G869</f>
        <v>-185000</v>
      </c>
      <c r="I869" s="7">
        <v>3620800</v>
      </c>
      <c r="J869" s="13"/>
      <c r="K869" s="13"/>
      <c r="L869" s="13"/>
    </row>
    <row r="870" spans="2:12" ht="12.75">
      <c r="B870" s="15" t="s">
        <v>4</v>
      </c>
      <c r="C870" s="5" t="s">
        <v>54</v>
      </c>
      <c r="D870" s="6"/>
      <c r="E870" s="6"/>
      <c r="F870" s="5"/>
      <c r="G870" s="7">
        <f aca="true" t="shared" si="75" ref="G870:I874">G871</f>
        <v>0</v>
      </c>
      <c r="H870" s="7">
        <f t="shared" si="75"/>
        <v>500000</v>
      </c>
      <c r="I870" s="7">
        <f t="shared" si="75"/>
        <v>500000</v>
      </c>
      <c r="J870" s="13"/>
      <c r="K870" s="13"/>
      <c r="L870" s="13"/>
    </row>
    <row r="871" spans="2:12" ht="12.75">
      <c r="B871" s="15" t="s">
        <v>39</v>
      </c>
      <c r="C871" s="5" t="s">
        <v>54</v>
      </c>
      <c r="D871" s="5" t="s">
        <v>50</v>
      </c>
      <c r="E871" s="6"/>
      <c r="F871" s="5"/>
      <c r="G871" s="7">
        <f t="shared" si="75"/>
        <v>0</v>
      </c>
      <c r="H871" s="7">
        <f t="shared" si="75"/>
        <v>500000</v>
      </c>
      <c r="I871" s="7">
        <f t="shared" si="75"/>
        <v>500000</v>
      </c>
      <c r="J871" s="13"/>
      <c r="K871" s="13"/>
      <c r="L871" s="13"/>
    </row>
    <row r="872" spans="2:12" ht="24">
      <c r="B872" s="15" t="s">
        <v>363</v>
      </c>
      <c r="C872" s="5" t="s">
        <v>54</v>
      </c>
      <c r="D872" s="5" t="s">
        <v>50</v>
      </c>
      <c r="E872" s="5" t="s">
        <v>311</v>
      </c>
      <c r="F872" s="5"/>
      <c r="G872" s="7">
        <f t="shared" si="75"/>
        <v>0</v>
      </c>
      <c r="H872" s="7">
        <f t="shared" si="75"/>
        <v>500000</v>
      </c>
      <c r="I872" s="7">
        <f t="shared" si="75"/>
        <v>500000</v>
      </c>
      <c r="J872" s="13"/>
      <c r="K872" s="13"/>
      <c r="L872" s="13"/>
    </row>
    <row r="873" spans="2:12" ht="12.75">
      <c r="B873" s="15" t="s">
        <v>435</v>
      </c>
      <c r="C873" s="5" t="s">
        <v>54</v>
      </c>
      <c r="D873" s="5" t="s">
        <v>50</v>
      </c>
      <c r="E873" s="5" t="s">
        <v>399</v>
      </c>
      <c r="F873" s="5"/>
      <c r="G873" s="7">
        <f t="shared" si="75"/>
        <v>0</v>
      </c>
      <c r="H873" s="7">
        <f t="shared" si="75"/>
        <v>500000</v>
      </c>
      <c r="I873" s="7">
        <f t="shared" si="75"/>
        <v>500000</v>
      </c>
      <c r="J873" s="13"/>
      <c r="K873" s="13"/>
      <c r="L873" s="13"/>
    </row>
    <row r="874" spans="2:12" ht="12.75">
      <c r="B874" s="15" t="s">
        <v>441</v>
      </c>
      <c r="C874" s="5" t="s">
        <v>54</v>
      </c>
      <c r="D874" s="5" t="s">
        <v>50</v>
      </c>
      <c r="E874" s="5" t="s">
        <v>400</v>
      </c>
      <c r="F874" s="5"/>
      <c r="G874" s="7">
        <f t="shared" si="75"/>
        <v>0</v>
      </c>
      <c r="H874" s="7">
        <f t="shared" si="75"/>
        <v>500000</v>
      </c>
      <c r="I874" s="7">
        <f t="shared" si="75"/>
        <v>500000</v>
      </c>
      <c r="J874" s="13"/>
      <c r="K874" s="13"/>
      <c r="L874" s="13"/>
    </row>
    <row r="875" spans="2:12" ht="24">
      <c r="B875" s="15" t="s">
        <v>621</v>
      </c>
      <c r="C875" s="5" t="s">
        <v>54</v>
      </c>
      <c r="D875" s="5" t="s">
        <v>50</v>
      </c>
      <c r="E875" s="5" t="s">
        <v>622</v>
      </c>
      <c r="F875" s="5"/>
      <c r="G875" s="7">
        <f>G876+G877+G878</f>
        <v>0</v>
      </c>
      <c r="H875" s="7">
        <f>H876+H877+H878</f>
        <v>500000</v>
      </c>
      <c r="I875" s="7">
        <f>I876+I877+I878</f>
        <v>500000</v>
      </c>
      <c r="J875" s="13"/>
      <c r="K875" s="13"/>
      <c r="L875" s="13"/>
    </row>
    <row r="876" spans="2:12" ht="36">
      <c r="B876" s="15" t="s">
        <v>104</v>
      </c>
      <c r="C876" s="5" t="s">
        <v>54</v>
      </c>
      <c r="D876" s="5" t="s">
        <v>50</v>
      </c>
      <c r="E876" s="5" t="s">
        <v>622</v>
      </c>
      <c r="F876" s="5" t="s">
        <v>90</v>
      </c>
      <c r="G876" s="7">
        <v>0</v>
      </c>
      <c r="H876" s="7">
        <f>I876-G876</f>
        <v>80000</v>
      </c>
      <c r="I876" s="7">
        <v>80000</v>
      </c>
      <c r="J876" s="13"/>
      <c r="K876" s="13"/>
      <c r="L876" s="13"/>
    </row>
    <row r="877" spans="2:12" ht="24">
      <c r="B877" s="15" t="s">
        <v>105</v>
      </c>
      <c r="C877" s="5" t="s">
        <v>54</v>
      </c>
      <c r="D877" s="5" t="s">
        <v>50</v>
      </c>
      <c r="E877" s="5" t="s">
        <v>622</v>
      </c>
      <c r="F877" s="5" t="s">
        <v>192</v>
      </c>
      <c r="G877" s="7">
        <v>0</v>
      </c>
      <c r="H877" s="7">
        <f>I877-G877</f>
        <v>270000</v>
      </c>
      <c r="I877" s="7">
        <v>270000</v>
      </c>
      <c r="J877" s="13"/>
      <c r="K877" s="13"/>
      <c r="L877" s="13"/>
    </row>
    <row r="878" spans="2:12" ht="12.75">
      <c r="B878" s="15" t="s">
        <v>110</v>
      </c>
      <c r="C878" s="5" t="s">
        <v>54</v>
      </c>
      <c r="D878" s="5" t="s">
        <v>50</v>
      </c>
      <c r="E878" s="5" t="s">
        <v>622</v>
      </c>
      <c r="F878" s="5" t="s">
        <v>196</v>
      </c>
      <c r="G878" s="7">
        <v>0</v>
      </c>
      <c r="H878" s="7">
        <f>I878-G878</f>
        <v>150000</v>
      </c>
      <c r="I878" s="7">
        <v>150000</v>
      </c>
      <c r="J878" s="13"/>
      <c r="K878" s="13"/>
      <c r="L878" s="13"/>
    </row>
    <row r="879" spans="2:12" ht="12.75">
      <c r="B879" s="15" t="s">
        <v>184</v>
      </c>
      <c r="C879" s="5" t="s">
        <v>59</v>
      </c>
      <c r="D879" s="6"/>
      <c r="E879" s="5"/>
      <c r="F879" s="5"/>
      <c r="G879" s="7">
        <f>G880+G890</f>
        <v>2300000</v>
      </c>
      <c r="H879" s="7">
        <f>H880+H890</f>
        <v>-300000</v>
      </c>
      <c r="I879" s="7">
        <f>I880+I890</f>
        <v>2000000</v>
      </c>
      <c r="J879" s="13"/>
      <c r="K879" s="13"/>
      <c r="L879" s="13"/>
    </row>
    <row r="880" spans="2:12" ht="12.75">
      <c r="B880" s="15" t="s">
        <v>42</v>
      </c>
      <c r="C880" s="5" t="s">
        <v>59</v>
      </c>
      <c r="D880" s="6" t="s">
        <v>49</v>
      </c>
      <c r="E880" s="6"/>
      <c r="F880" s="5"/>
      <c r="G880" s="7">
        <f>G881+G884</f>
        <v>250000</v>
      </c>
      <c r="H880" s="7">
        <f>H881+H884</f>
        <v>-50000</v>
      </c>
      <c r="I880" s="7">
        <f>I881+I884</f>
        <v>200000</v>
      </c>
      <c r="J880" s="13"/>
      <c r="K880" s="13"/>
      <c r="L880" s="13"/>
    </row>
    <row r="881" spans="2:12" ht="36" hidden="1">
      <c r="B881" s="15" t="s">
        <v>151</v>
      </c>
      <c r="C881" s="5" t="s">
        <v>59</v>
      </c>
      <c r="D881" s="6" t="s">
        <v>49</v>
      </c>
      <c r="E881" s="6" t="s">
        <v>98</v>
      </c>
      <c r="F881" s="5"/>
      <c r="G881" s="7">
        <f aca="true" t="shared" si="76" ref="G881:I882">G882</f>
        <v>0</v>
      </c>
      <c r="H881" s="7">
        <f t="shared" si="76"/>
        <v>0</v>
      </c>
      <c r="I881" s="7">
        <f t="shared" si="76"/>
        <v>0</v>
      </c>
      <c r="J881" s="13"/>
      <c r="K881" s="13"/>
      <c r="L881" s="13"/>
    </row>
    <row r="882" spans="2:12" ht="12.75" hidden="1">
      <c r="B882" s="15" t="s">
        <v>153</v>
      </c>
      <c r="C882" s="5" t="s">
        <v>59</v>
      </c>
      <c r="D882" s="6" t="s">
        <v>49</v>
      </c>
      <c r="E882" s="6" t="s">
        <v>82</v>
      </c>
      <c r="F882" s="5"/>
      <c r="G882" s="7">
        <f t="shared" si="76"/>
        <v>0</v>
      </c>
      <c r="H882" s="7">
        <f t="shared" si="76"/>
        <v>0</v>
      </c>
      <c r="I882" s="7">
        <f t="shared" si="76"/>
        <v>0</v>
      </c>
      <c r="J882" s="13"/>
      <c r="K882" s="13"/>
      <c r="L882" s="13"/>
    </row>
    <row r="883" spans="2:12" ht="24" hidden="1">
      <c r="B883" s="15" t="s">
        <v>106</v>
      </c>
      <c r="C883" s="5" t="s">
        <v>59</v>
      </c>
      <c r="D883" s="6" t="s">
        <v>49</v>
      </c>
      <c r="E883" s="6" t="s">
        <v>82</v>
      </c>
      <c r="F883" s="5">
        <v>600</v>
      </c>
      <c r="G883" s="7">
        <v>0</v>
      </c>
      <c r="H883" s="7">
        <v>0</v>
      </c>
      <c r="I883" s="7">
        <v>0</v>
      </c>
      <c r="J883" s="13"/>
      <c r="K883" s="13"/>
      <c r="L883" s="13"/>
    </row>
    <row r="884" spans="2:12" ht="24">
      <c r="B884" s="15" t="s">
        <v>440</v>
      </c>
      <c r="C884" s="5" t="s">
        <v>59</v>
      </c>
      <c r="D884" s="6" t="s">
        <v>49</v>
      </c>
      <c r="E884" s="6" t="s">
        <v>401</v>
      </c>
      <c r="F884" s="5"/>
      <c r="G884" s="7">
        <f aca="true" t="shared" si="77" ref="G884:I885">G885</f>
        <v>250000</v>
      </c>
      <c r="H884" s="7">
        <f t="shared" si="77"/>
        <v>-50000</v>
      </c>
      <c r="I884" s="7">
        <f t="shared" si="77"/>
        <v>200000</v>
      </c>
      <c r="J884" s="13"/>
      <c r="K884" s="13"/>
      <c r="L884" s="13"/>
    </row>
    <row r="885" spans="2:12" ht="24">
      <c r="B885" s="15" t="s">
        <v>464</v>
      </c>
      <c r="C885" s="5" t="s">
        <v>59</v>
      </c>
      <c r="D885" s="6" t="s">
        <v>49</v>
      </c>
      <c r="E885" s="6" t="s">
        <v>404</v>
      </c>
      <c r="F885" s="5"/>
      <c r="G885" s="7">
        <f>G886</f>
        <v>250000</v>
      </c>
      <c r="H885" s="7">
        <f t="shared" si="77"/>
        <v>-50000</v>
      </c>
      <c r="I885" s="7">
        <f>I886</f>
        <v>200000</v>
      </c>
      <c r="J885" s="13"/>
      <c r="K885" s="13"/>
      <c r="L885" s="13"/>
    </row>
    <row r="886" spans="2:12" ht="24">
      <c r="B886" s="15" t="s">
        <v>465</v>
      </c>
      <c r="C886" s="5" t="s">
        <v>59</v>
      </c>
      <c r="D886" s="6" t="s">
        <v>49</v>
      </c>
      <c r="E886" s="6" t="s">
        <v>405</v>
      </c>
      <c r="F886" s="5"/>
      <c r="G886" s="7">
        <f>G888</f>
        <v>250000</v>
      </c>
      <c r="H886" s="7">
        <f>H887+H889</f>
        <v>-50000</v>
      </c>
      <c r="I886" s="7">
        <f>I888</f>
        <v>200000</v>
      </c>
      <c r="J886" s="13"/>
      <c r="K886" s="13"/>
      <c r="L886" s="13"/>
    </row>
    <row r="887" spans="2:12" ht="24" hidden="1">
      <c r="B887" s="15" t="s">
        <v>106</v>
      </c>
      <c r="C887" s="5" t="s">
        <v>59</v>
      </c>
      <c r="D887" s="6" t="s">
        <v>49</v>
      </c>
      <c r="E887" s="6" t="s">
        <v>405</v>
      </c>
      <c r="F887" s="5" t="s">
        <v>193</v>
      </c>
      <c r="G887" s="7">
        <v>0</v>
      </c>
      <c r="H887" s="7">
        <v>0</v>
      </c>
      <c r="I887" s="7">
        <f>G887+H887</f>
        <v>0</v>
      </c>
      <c r="J887" s="13"/>
      <c r="K887" s="13"/>
      <c r="L887" s="13"/>
    </row>
    <row r="888" spans="2:12" ht="12.75">
      <c r="B888" s="15" t="s">
        <v>545</v>
      </c>
      <c r="C888" s="5" t="s">
        <v>59</v>
      </c>
      <c r="D888" s="6" t="s">
        <v>49</v>
      </c>
      <c r="E888" s="6" t="s">
        <v>564</v>
      </c>
      <c r="F888" s="5"/>
      <c r="G888" s="7">
        <f>G889</f>
        <v>250000</v>
      </c>
      <c r="H888" s="7">
        <f>H889</f>
        <v>-50000</v>
      </c>
      <c r="I888" s="7">
        <f>I889</f>
        <v>200000</v>
      </c>
      <c r="J888" s="13"/>
      <c r="K888" s="13"/>
      <c r="L888" s="13"/>
    </row>
    <row r="889" spans="2:12" ht="24">
      <c r="B889" s="15" t="s">
        <v>106</v>
      </c>
      <c r="C889" s="5" t="s">
        <v>59</v>
      </c>
      <c r="D889" s="6" t="s">
        <v>49</v>
      </c>
      <c r="E889" s="6" t="s">
        <v>564</v>
      </c>
      <c r="F889" s="5" t="s">
        <v>193</v>
      </c>
      <c r="G889" s="7">
        <v>250000</v>
      </c>
      <c r="H889" s="7">
        <f>I889-G889</f>
        <v>-50000</v>
      </c>
      <c r="I889" s="7">
        <v>200000</v>
      </c>
      <c r="J889" s="13"/>
      <c r="K889" s="13"/>
      <c r="L889" s="13"/>
    </row>
    <row r="890" spans="2:12" ht="12.75">
      <c r="B890" s="15" t="s">
        <v>33</v>
      </c>
      <c r="C890" s="5" t="s">
        <v>59</v>
      </c>
      <c r="D890" s="6" t="s">
        <v>50</v>
      </c>
      <c r="E890" s="6"/>
      <c r="F890" s="5"/>
      <c r="G890" s="7">
        <f>G891+G894</f>
        <v>2050000</v>
      </c>
      <c r="H890" s="7">
        <f>H891+H894</f>
        <v>-250000</v>
      </c>
      <c r="I890" s="7">
        <f>I891+I894</f>
        <v>1800000</v>
      </c>
      <c r="J890" s="13"/>
      <c r="K890" s="13"/>
      <c r="L890" s="13"/>
    </row>
    <row r="891" spans="2:12" ht="36" hidden="1">
      <c r="B891" s="15" t="s">
        <v>151</v>
      </c>
      <c r="C891" s="5" t="s">
        <v>59</v>
      </c>
      <c r="D891" s="6" t="s">
        <v>50</v>
      </c>
      <c r="E891" s="6" t="s">
        <v>98</v>
      </c>
      <c r="F891" s="5"/>
      <c r="G891" s="7">
        <f aca="true" t="shared" si="78" ref="G891:I892">G892</f>
        <v>0</v>
      </c>
      <c r="H891" s="7">
        <f t="shared" si="78"/>
        <v>0</v>
      </c>
      <c r="I891" s="7">
        <f t="shared" si="78"/>
        <v>0</v>
      </c>
      <c r="J891" s="13"/>
      <c r="K891" s="13"/>
      <c r="L891" s="13"/>
    </row>
    <row r="892" spans="2:12" ht="12.75" hidden="1">
      <c r="B892" s="15" t="s">
        <v>152</v>
      </c>
      <c r="C892" s="5" t="s">
        <v>59</v>
      </c>
      <c r="D892" s="6" t="s">
        <v>50</v>
      </c>
      <c r="E892" s="6" t="s">
        <v>83</v>
      </c>
      <c r="F892" s="5"/>
      <c r="G892" s="7">
        <f t="shared" si="78"/>
        <v>0</v>
      </c>
      <c r="H892" s="7">
        <f t="shared" si="78"/>
        <v>0</v>
      </c>
      <c r="I892" s="7">
        <f t="shared" si="78"/>
        <v>0</v>
      </c>
      <c r="J892" s="13"/>
      <c r="K892" s="13"/>
      <c r="L892" s="13"/>
    </row>
    <row r="893" spans="2:12" ht="24" hidden="1">
      <c r="B893" s="15" t="s">
        <v>106</v>
      </c>
      <c r="C893" s="5" t="s">
        <v>59</v>
      </c>
      <c r="D893" s="6" t="s">
        <v>50</v>
      </c>
      <c r="E893" s="6" t="s">
        <v>83</v>
      </c>
      <c r="F893" s="5">
        <v>600</v>
      </c>
      <c r="G893" s="7">
        <v>0</v>
      </c>
      <c r="H893" s="7">
        <v>0</v>
      </c>
      <c r="I893" s="7">
        <v>0</v>
      </c>
      <c r="J893" s="13"/>
      <c r="K893" s="13"/>
      <c r="L893" s="13"/>
    </row>
    <row r="894" spans="2:12" ht="24">
      <c r="B894" s="15" t="s">
        <v>440</v>
      </c>
      <c r="C894" s="5" t="s">
        <v>59</v>
      </c>
      <c r="D894" s="6" t="s">
        <v>50</v>
      </c>
      <c r="E894" s="6" t="s">
        <v>401</v>
      </c>
      <c r="F894" s="5"/>
      <c r="G894" s="7">
        <f aca="true" t="shared" si="79" ref="G894:I895">G895</f>
        <v>2050000</v>
      </c>
      <c r="H894" s="7">
        <f t="shared" si="79"/>
        <v>-250000</v>
      </c>
      <c r="I894" s="7">
        <f t="shared" si="79"/>
        <v>1800000</v>
      </c>
      <c r="J894" s="13"/>
      <c r="K894" s="13"/>
      <c r="L894" s="13"/>
    </row>
    <row r="895" spans="2:12" ht="12.75">
      <c r="B895" s="15" t="s">
        <v>462</v>
      </c>
      <c r="C895" s="5" t="s">
        <v>59</v>
      </c>
      <c r="D895" s="6" t="s">
        <v>50</v>
      </c>
      <c r="E895" s="6" t="s">
        <v>402</v>
      </c>
      <c r="F895" s="5"/>
      <c r="G895" s="7">
        <f t="shared" si="79"/>
        <v>2050000</v>
      </c>
      <c r="H895" s="7">
        <f t="shared" si="79"/>
        <v>-250000</v>
      </c>
      <c r="I895" s="7">
        <f t="shared" si="79"/>
        <v>1800000</v>
      </c>
      <c r="J895" s="13"/>
      <c r="K895" s="13"/>
      <c r="L895" s="13"/>
    </row>
    <row r="896" spans="2:12" ht="12.75">
      <c r="B896" s="15" t="s">
        <v>463</v>
      </c>
      <c r="C896" s="5" t="s">
        <v>59</v>
      </c>
      <c r="D896" s="6" t="s">
        <v>50</v>
      </c>
      <c r="E896" s="6" t="s">
        <v>403</v>
      </c>
      <c r="F896" s="5"/>
      <c r="G896" s="7">
        <f>G898</f>
        <v>2050000</v>
      </c>
      <c r="H896" s="7">
        <f>H897+H898</f>
        <v>-250000</v>
      </c>
      <c r="I896" s="7">
        <f>I898</f>
        <v>1800000</v>
      </c>
      <c r="J896" s="13"/>
      <c r="K896" s="13"/>
      <c r="L896" s="13"/>
    </row>
    <row r="897" spans="2:12" ht="24" hidden="1">
      <c r="B897" s="15" t="s">
        <v>106</v>
      </c>
      <c r="C897" s="5" t="s">
        <v>59</v>
      </c>
      <c r="D897" s="6" t="s">
        <v>50</v>
      </c>
      <c r="E897" s="6" t="s">
        <v>403</v>
      </c>
      <c r="F897" s="5" t="s">
        <v>193</v>
      </c>
      <c r="G897" s="7">
        <v>0</v>
      </c>
      <c r="H897" s="7">
        <v>0</v>
      </c>
      <c r="I897" s="7">
        <f>G897+H897</f>
        <v>0</v>
      </c>
      <c r="J897" s="13"/>
      <c r="K897" s="13"/>
      <c r="L897" s="13"/>
    </row>
    <row r="898" spans="2:12" ht="12.75">
      <c r="B898" s="15" t="s">
        <v>545</v>
      </c>
      <c r="C898" s="5" t="s">
        <v>59</v>
      </c>
      <c r="D898" s="6" t="s">
        <v>50</v>
      </c>
      <c r="E898" s="6" t="s">
        <v>565</v>
      </c>
      <c r="F898" s="5"/>
      <c r="G898" s="7">
        <f>G899</f>
        <v>2050000</v>
      </c>
      <c r="H898" s="7">
        <f>H899</f>
        <v>-250000</v>
      </c>
      <c r="I898" s="7">
        <f>I899</f>
        <v>1800000</v>
      </c>
      <c r="J898" s="13"/>
      <c r="K898" s="13"/>
      <c r="L898" s="13"/>
    </row>
    <row r="899" spans="2:12" ht="24">
      <c r="B899" s="15" t="s">
        <v>106</v>
      </c>
      <c r="C899" s="5" t="s">
        <v>59</v>
      </c>
      <c r="D899" s="6" t="s">
        <v>50</v>
      </c>
      <c r="E899" s="6" t="s">
        <v>565</v>
      </c>
      <c r="F899" s="5" t="s">
        <v>193</v>
      </c>
      <c r="G899" s="7">
        <v>2050000</v>
      </c>
      <c r="H899" s="7">
        <f>I899-G899</f>
        <v>-250000</v>
      </c>
      <c r="I899" s="7">
        <v>1800000</v>
      </c>
      <c r="J899" s="13"/>
      <c r="K899" s="13"/>
      <c r="L899" s="13"/>
    </row>
    <row r="900" spans="2:9" ht="12.75">
      <c r="B900" s="15" t="s">
        <v>176</v>
      </c>
      <c r="C900" s="5" t="s">
        <v>55</v>
      </c>
      <c r="D900" s="6"/>
      <c r="E900" s="6"/>
      <c r="F900" s="5"/>
      <c r="G900" s="7">
        <f aca="true" t="shared" si="80" ref="G900:I905">G901</f>
        <v>2000</v>
      </c>
      <c r="H900" s="7">
        <f t="shared" si="80"/>
        <v>2000</v>
      </c>
      <c r="I900" s="7">
        <f t="shared" si="80"/>
        <v>4000</v>
      </c>
    </row>
    <row r="901" spans="2:9" ht="12.75">
      <c r="B901" s="15" t="s">
        <v>203</v>
      </c>
      <c r="C901" s="5" t="s">
        <v>55</v>
      </c>
      <c r="D901" s="6" t="s">
        <v>49</v>
      </c>
      <c r="E901" s="6"/>
      <c r="F901" s="5"/>
      <c r="G901" s="7">
        <f t="shared" si="80"/>
        <v>2000</v>
      </c>
      <c r="H901" s="7">
        <f t="shared" si="80"/>
        <v>2000</v>
      </c>
      <c r="I901" s="7">
        <f t="shared" si="80"/>
        <v>4000</v>
      </c>
    </row>
    <row r="902" spans="2:9" ht="24">
      <c r="B902" s="15" t="s">
        <v>370</v>
      </c>
      <c r="C902" s="5" t="s">
        <v>55</v>
      </c>
      <c r="D902" s="6" t="s">
        <v>49</v>
      </c>
      <c r="E902" s="6" t="s">
        <v>298</v>
      </c>
      <c r="F902" s="5"/>
      <c r="G902" s="7">
        <f t="shared" si="80"/>
        <v>2000</v>
      </c>
      <c r="H902" s="7">
        <f t="shared" si="80"/>
        <v>2000</v>
      </c>
      <c r="I902" s="7">
        <f t="shared" si="80"/>
        <v>4000</v>
      </c>
    </row>
    <row r="903" spans="2:9" ht="24">
      <c r="B903" s="15" t="s">
        <v>372</v>
      </c>
      <c r="C903" s="5" t="s">
        <v>55</v>
      </c>
      <c r="D903" s="6" t="s">
        <v>49</v>
      </c>
      <c r="E903" s="6" t="s">
        <v>301</v>
      </c>
      <c r="F903" s="5"/>
      <c r="G903" s="7">
        <f t="shared" si="80"/>
        <v>2000</v>
      </c>
      <c r="H903" s="7">
        <f t="shared" si="80"/>
        <v>2000</v>
      </c>
      <c r="I903" s="7">
        <f t="shared" si="80"/>
        <v>4000</v>
      </c>
    </row>
    <row r="904" spans="2:9" ht="24">
      <c r="B904" s="15" t="s">
        <v>373</v>
      </c>
      <c r="C904" s="5" t="s">
        <v>55</v>
      </c>
      <c r="D904" s="6" t="s">
        <v>49</v>
      </c>
      <c r="E904" s="6" t="s">
        <v>302</v>
      </c>
      <c r="F904" s="5"/>
      <c r="G904" s="7">
        <f t="shared" si="80"/>
        <v>2000</v>
      </c>
      <c r="H904" s="7">
        <f t="shared" si="80"/>
        <v>2000</v>
      </c>
      <c r="I904" s="7">
        <f t="shared" si="80"/>
        <v>4000</v>
      </c>
    </row>
    <row r="905" spans="2:9" ht="12.75">
      <c r="B905" s="15" t="s">
        <v>374</v>
      </c>
      <c r="C905" s="5" t="s">
        <v>55</v>
      </c>
      <c r="D905" s="6" t="s">
        <v>49</v>
      </c>
      <c r="E905" s="6" t="s">
        <v>303</v>
      </c>
      <c r="F905" s="5"/>
      <c r="G905" s="7">
        <f t="shared" si="80"/>
        <v>2000</v>
      </c>
      <c r="H905" s="7">
        <f t="shared" si="80"/>
        <v>2000</v>
      </c>
      <c r="I905" s="7">
        <f t="shared" si="80"/>
        <v>4000</v>
      </c>
    </row>
    <row r="906" spans="2:9" ht="12.75">
      <c r="B906" s="15" t="s">
        <v>109</v>
      </c>
      <c r="C906" s="5" t="s">
        <v>55</v>
      </c>
      <c r="D906" s="6" t="s">
        <v>49</v>
      </c>
      <c r="E906" s="6" t="s">
        <v>303</v>
      </c>
      <c r="F906" s="5" t="s">
        <v>304</v>
      </c>
      <c r="G906" s="7">
        <v>2000</v>
      </c>
      <c r="H906" s="7">
        <f>I906-G906</f>
        <v>2000</v>
      </c>
      <c r="I906" s="7">
        <v>4000</v>
      </c>
    </row>
    <row r="907" spans="2:9" ht="24">
      <c r="B907" s="15" t="s">
        <v>178</v>
      </c>
      <c r="C907" s="5" t="s">
        <v>57</v>
      </c>
      <c r="D907" s="6"/>
      <c r="E907" s="6"/>
      <c r="F907" s="5"/>
      <c r="G907" s="7">
        <f>G908+G923</f>
        <v>31633100</v>
      </c>
      <c r="H907" s="7">
        <f>H908+H923</f>
        <v>13541180</v>
      </c>
      <c r="I907" s="7">
        <f>I908+I923</f>
        <v>45174280</v>
      </c>
    </row>
    <row r="908" spans="2:9" ht="24">
      <c r="B908" s="15" t="s">
        <v>7</v>
      </c>
      <c r="C908" s="5" t="s">
        <v>57</v>
      </c>
      <c r="D908" s="6" t="s">
        <v>49</v>
      </c>
      <c r="E908" s="6"/>
      <c r="F908" s="5"/>
      <c r="G908" s="7">
        <f>G909+G915</f>
        <v>26633100</v>
      </c>
      <c r="H908" s="7">
        <f>H909+H915</f>
        <v>2456600</v>
      </c>
      <c r="I908" s="7">
        <f>I909+I915</f>
        <v>29089700</v>
      </c>
    </row>
    <row r="909" spans="2:9" ht="24" hidden="1">
      <c r="B909" s="15" t="s">
        <v>154</v>
      </c>
      <c r="C909" s="5" t="s">
        <v>57</v>
      </c>
      <c r="D909" s="6" t="s">
        <v>49</v>
      </c>
      <c r="E909" s="6" t="s">
        <v>102</v>
      </c>
      <c r="F909" s="5"/>
      <c r="G909" s="7">
        <f>G910</f>
        <v>0</v>
      </c>
      <c r="H909" s="7">
        <f>H910</f>
        <v>0</v>
      </c>
      <c r="I909" s="7">
        <f>I910</f>
        <v>0</v>
      </c>
    </row>
    <row r="910" spans="2:9" ht="24" hidden="1">
      <c r="B910" s="15" t="s">
        <v>155</v>
      </c>
      <c r="C910" s="5" t="s">
        <v>57</v>
      </c>
      <c r="D910" s="6" t="s">
        <v>49</v>
      </c>
      <c r="E910" s="6" t="s">
        <v>103</v>
      </c>
      <c r="F910" s="5"/>
      <c r="G910" s="7">
        <f>G911+G913</f>
        <v>0</v>
      </c>
      <c r="H910" s="7">
        <f>H911+H913</f>
        <v>0</v>
      </c>
      <c r="I910" s="7">
        <f>I911+I913</f>
        <v>0</v>
      </c>
    </row>
    <row r="911" spans="2:9" ht="24" hidden="1">
      <c r="B911" s="15" t="s">
        <v>156</v>
      </c>
      <c r="C911" s="5" t="s">
        <v>57</v>
      </c>
      <c r="D911" s="6" t="s">
        <v>49</v>
      </c>
      <c r="E911" s="6" t="s">
        <v>88</v>
      </c>
      <c r="F911" s="5"/>
      <c r="G911" s="7">
        <f>G912</f>
        <v>0</v>
      </c>
      <c r="H911" s="7">
        <f>H912</f>
        <v>0</v>
      </c>
      <c r="I911" s="7">
        <f>I912</f>
        <v>0</v>
      </c>
    </row>
    <row r="912" spans="2:9" ht="12.75" hidden="1">
      <c r="B912" s="15" t="s">
        <v>107</v>
      </c>
      <c r="C912" s="5" t="s">
        <v>57</v>
      </c>
      <c r="D912" s="6" t="s">
        <v>49</v>
      </c>
      <c r="E912" s="6" t="s">
        <v>88</v>
      </c>
      <c r="F912" s="5">
        <v>500</v>
      </c>
      <c r="G912" s="7">
        <v>0</v>
      </c>
      <c r="H912" s="7">
        <v>0</v>
      </c>
      <c r="I912" s="7">
        <v>0</v>
      </c>
    </row>
    <row r="913" spans="2:9" ht="24" hidden="1">
      <c r="B913" s="15" t="s">
        <v>157</v>
      </c>
      <c r="C913" s="5" t="s">
        <v>57</v>
      </c>
      <c r="D913" s="6" t="s">
        <v>49</v>
      </c>
      <c r="E913" s="6" t="s">
        <v>89</v>
      </c>
      <c r="F913" s="5"/>
      <c r="G913" s="7">
        <f>G914</f>
        <v>0</v>
      </c>
      <c r="H913" s="7">
        <f>H914</f>
        <v>0</v>
      </c>
      <c r="I913" s="7">
        <f>I914</f>
        <v>0</v>
      </c>
    </row>
    <row r="914" spans="2:9" ht="12.75" hidden="1">
      <c r="B914" s="15" t="s">
        <v>107</v>
      </c>
      <c r="C914" s="5" t="s">
        <v>57</v>
      </c>
      <c r="D914" s="6" t="s">
        <v>49</v>
      </c>
      <c r="E914" s="6" t="s">
        <v>89</v>
      </c>
      <c r="F914" s="5">
        <v>500</v>
      </c>
      <c r="G914" s="7">
        <v>0</v>
      </c>
      <c r="H914" s="7">
        <v>0</v>
      </c>
      <c r="I914" s="7">
        <v>0</v>
      </c>
    </row>
    <row r="915" spans="2:9" ht="24">
      <c r="B915" s="15" t="s">
        <v>370</v>
      </c>
      <c r="C915" s="5" t="s">
        <v>57</v>
      </c>
      <c r="D915" s="6" t="s">
        <v>49</v>
      </c>
      <c r="E915" s="6" t="s">
        <v>298</v>
      </c>
      <c r="F915" s="5"/>
      <c r="G915" s="7">
        <f aca="true" t="shared" si="81" ref="G915:I917">G916</f>
        <v>26633100</v>
      </c>
      <c r="H915" s="7">
        <f t="shared" si="81"/>
        <v>2456600</v>
      </c>
      <c r="I915" s="7">
        <f t="shared" si="81"/>
        <v>29089700</v>
      </c>
    </row>
    <row r="916" spans="2:9" ht="24">
      <c r="B916" s="15" t="s">
        <v>372</v>
      </c>
      <c r="C916" s="5" t="s">
        <v>57</v>
      </c>
      <c r="D916" s="6" t="s">
        <v>49</v>
      </c>
      <c r="E916" s="6" t="s">
        <v>301</v>
      </c>
      <c r="F916" s="5"/>
      <c r="G916" s="7">
        <f t="shared" si="81"/>
        <v>26633100</v>
      </c>
      <c r="H916" s="7">
        <f t="shared" si="81"/>
        <v>2456600</v>
      </c>
      <c r="I916" s="7">
        <f t="shared" si="81"/>
        <v>29089700</v>
      </c>
    </row>
    <row r="917" spans="2:9" ht="24">
      <c r="B917" s="15" t="s">
        <v>373</v>
      </c>
      <c r="C917" s="5" t="s">
        <v>57</v>
      </c>
      <c r="D917" s="6" t="s">
        <v>49</v>
      </c>
      <c r="E917" s="6" t="s">
        <v>302</v>
      </c>
      <c r="F917" s="5"/>
      <c r="G917" s="7">
        <f t="shared" si="81"/>
        <v>26633100</v>
      </c>
      <c r="H917" s="7">
        <f t="shared" si="81"/>
        <v>2456600</v>
      </c>
      <c r="I917" s="7">
        <f t="shared" si="81"/>
        <v>29089700</v>
      </c>
    </row>
    <row r="918" spans="2:9" ht="24">
      <c r="B918" s="15" t="s">
        <v>375</v>
      </c>
      <c r="C918" s="5" t="s">
        <v>57</v>
      </c>
      <c r="D918" s="6" t="s">
        <v>49</v>
      </c>
      <c r="E918" s="6" t="s">
        <v>305</v>
      </c>
      <c r="F918" s="5"/>
      <c r="G918" s="7">
        <f>G919+G921</f>
        <v>26633100</v>
      </c>
      <c r="H918" s="7">
        <f>H919+H921</f>
        <v>2456600</v>
      </c>
      <c r="I918" s="7">
        <f>I919+I921</f>
        <v>29089700</v>
      </c>
    </row>
    <row r="919" spans="2:9" ht="24">
      <c r="B919" s="15" t="s">
        <v>156</v>
      </c>
      <c r="C919" s="5" t="s">
        <v>57</v>
      </c>
      <c r="D919" s="6" t="s">
        <v>49</v>
      </c>
      <c r="E919" s="6" t="s">
        <v>306</v>
      </c>
      <c r="F919" s="5"/>
      <c r="G919" s="7">
        <f>G920</f>
        <v>20093700</v>
      </c>
      <c r="H919" s="7">
        <f>H920</f>
        <v>2500000</v>
      </c>
      <c r="I919" s="7">
        <f>I920</f>
        <v>22593700</v>
      </c>
    </row>
    <row r="920" spans="2:9" ht="12.75">
      <c r="B920" s="15" t="s">
        <v>107</v>
      </c>
      <c r="C920" s="5" t="s">
        <v>57</v>
      </c>
      <c r="D920" s="6" t="s">
        <v>49</v>
      </c>
      <c r="E920" s="6" t="s">
        <v>306</v>
      </c>
      <c r="F920" s="5" t="s">
        <v>17</v>
      </c>
      <c r="G920" s="7">
        <v>20093700</v>
      </c>
      <c r="H920" s="7">
        <f>I920-G920</f>
        <v>2500000</v>
      </c>
      <c r="I920" s="7">
        <v>22593700</v>
      </c>
    </row>
    <row r="921" spans="2:9" ht="24">
      <c r="B921" s="15" t="s">
        <v>157</v>
      </c>
      <c r="C921" s="5" t="s">
        <v>57</v>
      </c>
      <c r="D921" s="6" t="s">
        <v>49</v>
      </c>
      <c r="E921" s="6" t="s">
        <v>307</v>
      </c>
      <c r="F921" s="5"/>
      <c r="G921" s="7">
        <f>G922</f>
        <v>6539400</v>
      </c>
      <c r="H921" s="7">
        <f>H922</f>
        <v>-43400</v>
      </c>
      <c r="I921" s="7">
        <f>I922</f>
        <v>6496000</v>
      </c>
    </row>
    <row r="922" spans="2:9" ht="12.75">
      <c r="B922" s="15" t="s">
        <v>107</v>
      </c>
      <c r="C922" s="5" t="s">
        <v>57</v>
      </c>
      <c r="D922" s="6" t="s">
        <v>49</v>
      </c>
      <c r="E922" s="6" t="s">
        <v>307</v>
      </c>
      <c r="F922" s="5" t="s">
        <v>17</v>
      </c>
      <c r="G922" s="7">
        <v>6539400</v>
      </c>
      <c r="H922" s="7">
        <f>I922-G922</f>
        <v>-43400</v>
      </c>
      <c r="I922" s="7">
        <v>6496000</v>
      </c>
    </row>
    <row r="923" spans="2:9" ht="12.75">
      <c r="B923" s="15" t="s">
        <v>195</v>
      </c>
      <c r="C923" s="5" t="s">
        <v>57</v>
      </c>
      <c r="D923" s="5" t="s">
        <v>51</v>
      </c>
      <c r="E923" s="6"/>
      <c r="F923" s="5"/>
      <c r="G923" s="7">
        <f aca="true" t="shared" si="82" ref="G923:I925">G924</f>
        <v>5000000</v>
      </c>
      <c r="H923" s="7">
        <f t="shared" si="82"/>
        <v>11084580</v>
      </c>
      <c r="I923" s="7">
        <f t="shared" si="82"/>
        <v>16084580</v>
      </c>
    </row>
    <row r="924" spans="2:9" ht="36">
      <c r="B924" s="15" t="s">
        <v>434</v>
      </c>
      <c r="C924" s="5" t="s">
        <v>57</v>
      </c>
      <c r="D924" s="5" t="s">
        <v>51</v>
      </c>
      <c r="E924" s="6" t="s">
        <v>298</v>
      </c>
      <c r="F924" s="5"/>
      <c r="G924" s="7">
        <f t="shared" si="82"/>
        <v>5000000</v>
      </c>
      <c r="H924" s="7">
        <f t="shared" si="82"/>
        <v>11084580</v>
      </c>
      <c r="I924" s="7">
        <f t="shared" si="82"/>
        <v>16084580</v>
      </c>
    </row>
    <row r="925" spans="2:9" ht="24">
      <c r="B925" s="15" t="s">
        <v>372</v>
      </c>
      <c r="C925" s="5" t="s">
        <v>57</v>
      </c>
      <c r="D925" s="5" t="s">
        <v>51</v>
      </c>
      <c r="E925" s="6" t="s">
        <v>301</v>
      </c>
      <c r="F925" s="5"/>
      <c r="G925" s="7">
        <f t="shared" si="82"/>
        <v>5000000</v>
      </c>
      <c r="H925" s="7">
        <f t="shared" si="82"/>
        <v>11084580</v>
      </c>
      <c r="I925" s="7">
        <f t="shared" si="82"/>
        <v>16084580</v>
      </c>
    </row>
    <row r="926" spans="2:9" ht="24">
      <c r="B926" s="15" t="s">
        <v>373</v>
      </c>
      <c r="C926" s="5" t="s">
        <v>57</v>
      </c>
      <c r="D926" s="5" t="s">
        <v>51</v>
      </c>
      <c r="E926" s="6" t="s">
        <v>302</v>
      </c>
      <c r="F926" s="5"/>
      <c r="G926" s="7">
        <f>G927+G934+G938+G940+G936</f>
        <v>5000000</v>
      </c>
      <c r="H926" s="7">
        <f>H927+H934+H938+H940+H936</f>
        <v>11084580</v>
      </c>
      <c r="I926" s="7">
        <f>I927+I934+I938+I940+I936</f>
        <v>16084580</v>
      </c>
    </row>
    <row r="927" spans="2:9" ht="24">
      <c r="B927" s="15" t="s">
        <v>375</v>
      </c>
      <c r="C927" s="5" t="s">
        <v>57</v>
      </c>
      <c r="D927" s="5" t="s">
        <v>51</v>
      </c>
      <c r="E927" s="6" t="s">
        <v>305</v>
      </c>
      <c r="F927" s="5"/>
      <c r="G927" s="7">
        <f>G930+G928+G932</f>
        <v>5000000</v>
      </c>
      <c r="H927" s="7">
        <f>H930+H928+H932</f>
        <v>-3468320</v>
      </c>
      <c r="I927" s="7">
        <f>I930+I928+I932</f>
        <v>1531680</v>
      </c>
    </row>
    <row r="928" spans="2:9" ht="24" hidden="1">
      <c r="B928" s="15" t="s">
        <v>737</v>
      </c>
      <c r="C928" s="5" t="s">
        <v>57</v>
      </c>
      <c r="D928" s="5" t="s">
        <v>51</v>
      </c>
      <c r="E928" s="6" t="s">
        <v>738</v>
      </c>
      <c r="F928" s="5"/>
      <c r="G928" s="7">
        <f aca="true" t="shared" si="83" ref="G928:I930">G929</f>
        <v>0</v>
      </c>
      <c r="H928" s="7">
        <f t="shared" si="83"/>
        <v>0</v>
      </c>
      <c r="I928" s="7">
        <f t="shared" si="83"/>
        <v>0</v>
      </c>
    </row>
    <row r="929" spans="2:9" ht="12.75" hidden="1">
      <c r="B929" s="15" t="s">
        <v>107</v>
      </c>
      <c r="C929" s="5" t="s">
        <v>57</v>
      </c>
      <c r="D929" s="5" t="s">
        <v>51</v>
      </c>
      <c r="E929" s="6" t="s">
        <v>738</v>
      </c>
      <c r="F929" s="5" t="s">
        <v>17</v>
      </c>
      <c r="G929" s="7">
        <v>0</v>
      </c>
      <c r="H929" s="7">
        <f>I929-G929</f>
        <v>0</v>
      </c>
      <c r="I929" s="7">
        <v>0</v>
      </c>
    </row>
    <row r="930" spans="2:9" ht="12.75">
      <c r="B930" s="15" t="s">
        <v>34</v>
      </c>
      <c r="C930" s="5" t="s">
        <v>57</v>
      </c>
      <c r="D930" s="5" t="s">
        <v>51</v>
      </c>
      <c r="E930" s="6" t="s">
        <v>425</v>
      </c>
      <c r="F930" s="5"/>
      <c r="G930" s="7">
        <f t="shared" si="83"/>
        <v>5000000</v>
      </c>
      <c r="H930" s="7">
        <f t="shared" si="83"/>
        <v>-3468320</v>
      </c>
      <c r="I930" s="7">
        <f t="shared" si="83"/>
        <v>1531680</v>
      </c>
    </row>
    <row r="931" spans="2:9" ht="12.75">
      <c r="B931" s="15" t="s">
        <v>107</v>
      </c>
      <c r="C931" s="5" t="s">
        <v>57</v>
      </c>
      <c r="D931" s="5" t="s">
        <v>51</v>
      </c>
      <c r="E931" s="6" t="s">
        <v>425</v>
      </c>
      <c r="F931" s="5" t="s">
        <v>17</v>
      </c>
      <c r="G931" s="7">
        <v>5000000</v>
      </c>
      <c r="H931" s="7">
        <f>I931-G931</f>
        <v>-3468320</v>
      </c>
      <c r="I931" s="7">
        <f>332880+79700+109500+60800+79700+79700+79700+79700+79700+206020+183930+160350</f>
        <v>1531680</v>
      </c>
    </row>
    <row r="932" spans="2:9" ht="12.75" hidden="1">
      <c r="B932" s="15" t="s">
        <v>34</v>
      </c>
      <c r="C932" s="5" t="s">
        <v>57</v>
      </c>
      <c r="D932" s="5" t="s">
        <v>51</v>
      </c>
      <c r="E932" s="6" t="s">
        <v>743</v>
      </c>
      <c r="F932" s="5"/>
      <c r="G932" s="7">
        <f>G933</f>
        <v>0</v>
      </c>
      <c r="H932" s="7">
        <f>H933</f>
        <v>0</v>
      </c>
      <c r="I932" s="7">
        <f>I933</f>
        <v>0</v>
      </c>
    </row>
    <row r="933" spans="2:9" ht="12.75" hidden="1">
      <c r="B933" s="15" t="s">
        <v>107</v>
      </c>
      <c r="C933" s="5" t="s">
        <v>57</v>
      </c>
      <c r="D933" s="5" t="s">
        <v>51</v>
      </c>
      <c r="E933" s="6" t="s">
        <v>743</v>
      </c>
      <c r="F933" s="5" t="s">
        <v>17</v>
      </c>
      <c r="G933" s="7">
        <v>0</v>
      </c>
      <c r="H933" s="7">
        <f>I933-G933</f>
        <v>0</v>
      </c>
      <c r="I933" s="7">
        <v>0</v>
      </c>
    </row>
    <row r="934" spans="2:9" ht="48" hidden="1">
      <c r="B934" s="15" t="s">
        <v>661</v>
      </c>
      <c r="C934" s="5" t="s">
        <v>57</v>
      </c>
      <c r="D934" s="5" t="s">
        <v>51</v>
      </c>
      <c r="E934" s="6" t="s">
        <v>662</v>
      </c>
      <c r="F934" s="5"/>
      <c r="G934" s="7">
        <f>G935</f>
        <v>0</v>
      </c>
      <c r="H934" s="7">
        <f>H935</f>
        <v>0</v>
      </c>
      <c r="I934" s="7">
        <f>I935</f>
        <v>0</v>
      </c>
    </row>
    <row r="935" spans="2:9" ht="12.75" hidden="1">
      <c r="B935" s="15" t="s">
        <v>107</v>
      </c>
      <c r="C935" s="5" t="s">
        <v>57</v>
      </c>
      <c r="D935" s="5" t="s">
        <v>51</v>
      </c>
      <c r="E935" s="6" t="s">
        <v>662</v>
      </c>
      <c r="F935" s="5" t="s">
        <v>17</v>
      </c>
      <c r="G935" s="7">
        <v>0</v>
      </c>
      <c r="H935" s="7">
        <f>I935-G935</f>
        <v>0</v>
      </c>
      <c r="I935" s="7">
        <v>0</v>
      </c>
    </row>
    <row r="936" spans="2:9" ht="48" hidden="1">
      <c r="B936" s="15" t="s">
        <v>661</v>
      </c>
      <c r="C936" s="5" t="s">
        <v>57</v>
      </c>
      <c r="D936" s="5" t="s">
        <v>51</v>
      </c>
      <c r="E936" s="6" t="s">
        <v>697</v>
      </c>
      <c r="F936" s="5"/>
      <c r="G936" s="7">
        <f>G937</f>
        <v>0</v>
      </c>
      <c r="H936" s="7">
        <f>H937</f>
        <v>0</v>
      </c>
      <c r="I936" s="7">
        <f>I937</f>
        <v>0</v>
      </c>
    </row>
    <row r="937" spans="2:9" ht="12.75" hidden="1">
      <c r="B937" s="15" t="s">
        <v>107</v>
      </c>
      <c r="C937" s="5" t="s">
        <v>57</v>
      </c>
      <c r="D937" s="5" t="s">
        <v>51</v>
      </c>
      <c r="E937" s="6" t="s">
        <v>697</v>
      </c>
      <c r="F937" s="5" t="s">
        <v>17</v>
      </c>
      <c r="G937" s="7">
        <v>0</v>
      </c>
      <c r="H937" s="7">
        <f>I937-G937</f>
        <v>0</v>
      </c>
      <c r="I937" s="7">
        <v>0</v>
      </c>
    </row>
    <row r="938" spans="2:9" ht="24">
      <c r="B938" s="15" t="s">
        <v>456</v>
      </c>
      <c r="C938" s="5" t="s">
        <v>57</v>
      </c>
      <c r="D938" s="5" t="s">
        <v>51</v>
      </c>
      <c r="E938" s="6" t="s">
        <v>487</v>
      </c>
      <c r="F938" s="5"/>
      <c r="G938" s="7">
        <f>G939</f>
        <v>0</v>
      </c>
      <c r="H938" s="7">
        <f>H939</f>
        <v>14552900</v>
      </c>
      <c r="I938" s="7">
        <f>I939</f>
        <v>14552900</v>
      </c>
    </row>
    <row r="939" spans="2:9" ht="12.75">
      <c r="B939" s="15" t="s">
        <v>107</v>
      </c>
      <c r="C939" s="5" t="s">
        <v>57</v>
      </c>
      <c r="D939" s="5" t="s">
        <v>51</v>
      </c>
      <c r="E939" s="6" t="s">
        <v>487</v>
      </c>
      <c r="F939" s="5" t="s">
        <v>17</v>
      </c>
      <c r="G939" s="7">
        <v>0</v>
      </c>
      <c r="H939" s="7">
        <f>I939-G939</f>
        <v>14552900</v>
      </c>
      <c r="I939" s="7">
        <v>14552900</v>
      </c>
    </row>
    <row r="940" spans="2:9" ht="36" hidden="1">
      <c r="B940" s="15" t="s">
        <v>663</v>
      </c>
      <c r="C940" s="5" t="s">
        <v>57</v>
      </c>
      <c r="D940" s="5" t="s">
        <v>51</v>
      </c>
      <c r="E940" s="6" t="s">
        <v>660</v>
      </c>
      <c r="F940" s="5"/>
      <c r="G940" s="7">
        <f>G941</f>
        <v>0</v>
      </c>
      <c r="H940" s="7">
        <f>H941</f>
        <v>0</v>
      </c>
      <c r="I940" s="7">
        <f>I941</f>
        <v>0</v>
      </c>
    </row>
    <row r="941" spans="2:9" ht="12.75" hidden="1">
      <c r="B941" s="15" t="s">
        <v>107</v>
      </c>
      <c r="C941" s="5" t="s">
        <v>57</v>
      </c>
      <c r="D941" s="5" t="s">
        <v>51</v>
      </c>
      <c r="E941" s="6" t="s">
        <v>660</v>
      </c>
      <c r="F941" s="5" t="s">
        <v>17</v>
      </c>
      <c r="G941" s="7">
        <v>0</v>
      </c>
      <c r="H941" s="7">
        <f>I941-G941</f>
        <v>0</v>
      </c>
      <c r="I941" s="7">
        <v>0</v>
      </c>
    </row>
    <row r="942" spans="1:9" ht="12.75">
      <c r="A942" s="9"/>
      <c r="B942" s="22" t="s">
        <v>210</v>
      </c>
      <c r="C942" s="5" t="s">
        <v>211</v>
      </c>
      <c r="D942" s="5" t="s">
        <v>211</v>
      </c>
      <c r="E942" s="5" t="s">
        <v>213</v>
      </c>
      <c r="F942" s="5" t="s">
        <v>212</v>
      </c>
      <c r="G942" s="7">
        <v>8296386</v>
      </c>
      <c r="H942" s="7">
        <f>I942-G942</f>
        <v>-8296386</v>
      </c>
      <c r="I942" s="7">
        <v>0</v>
      </c>
    </row>
    <row r="943" spans="1:9" ht="12.75">
      <c r="A943" s="9"/>
      <c r="B943" s="34" t="s">
        <v>48</v>
      </c>
      <c r="C943" s="35"/>
      <c r="D943" s="35"/>
      <c r="E943" s="35"/>
      <c r="F943" s="36"/>
      <c r="G943" s="4">
        <f>G13+G217+G255+G367+G434+G741+G826+G870+G879+G900+G907+G942</f>
        <v>587535093.0600001</v>
      </c>
      <c r="H943" s="4">
        <f>H13+H217+H255+H367+H434+H741+H826+H870+H879+H900+H907+H942</f>
        <v>390614109.94</v>
      </c>
      <c r="I943" s="4">
        <f>I13+I217+I255+I367+I434+I741+I826+I870+I879+I900+I907+I942</f>
        <v>978149203</v>
      </c>
    </row>
    <row r="944" spans="1:4" ht="26.25" customHeight="1" hidden="1">
      <c r="A944" s="9"/>
      <c r="C944" s="9"/>
      <c r="D944" s="9"/>
    </row>
    <row r="945" spans="1:4" ht="12.75" hidden="1">
      <c r="A945" s="9"/>
      <c r="C945" s="9"/>
      <c r="D945" s="9"/>
    </row>
    <row r="946" spans="1:9" ht="12.75" hidden="1">
      <c r="A946" s="9"/>
      <c r="C946" s="9"/>
      <c r="D946" s="9"/>
      <c r="G946" s="17">
        <v>587535093.06</v>
      </c>
      <c r="H946" s="17">
        <f>I946-G946</f>
        <v>390614109.94000006</v>
      </c>
      <c r="I946" s="17">
        <v>978149203</v>
      </c>
    </row>
    <row r="947" spans="1:4" ht="12.75" hidden="1">
      <c r="A947" s="9"/>
      <c r="C947" s="9"/>
      <c r="D947" s="9"/>
    </row>
    <row r="948" spans="1:9" ht="12.75" hidden="1">
      <c r="A948" s="9"/>
      <c r="C948" s="9"/>
      <c r="D948" s="9"/>
      <c r="G948" s="17">
        <f>G946-G943</f>
        <v>0</v>
      </c>
      <c r="H948" s="17">
        <f>H946-H943</f>
        <v>0</v>
      </c>
      <c r="I948" s="17">
        <f>I946-I943</f>
        <v>0</v>
      </c>
    </row>
    <row r="949" spans="1:4" ht="12.75" hidden="1">
      <c r="A949" s="9"/>
      <c r="C949" s="9"/>
      <c r="D949" s="9"/>
    </row>
    <row r="950" spans="1:9" ht="12.75" hidden="1">
      <c r="A950" s="9"/>
      <c r="C950" s="9"/>
      <c r="D950" s="9"/>
      <c r="G950" s="17"/>
      <c r="H950" s="17"/>
      <c r="I950" s="17"/>
    </row>
    <row r="951" spans="1:9" ht="12.75">
      <c r="A951" s="9"/>
      <c r="C951" s="9"/>
      <c r="D951" s="9"/>
      <c r="G951" s="17"/>
      <c r="H951" s="17"/>
      <c r="I951" s="17"/>
    </row>
    <row r="952" spans="1:9" ht="12.75">
      <c r="A952" s="9"/>
      <c r="C952" s="9"/>
      <c r="D952" s="9"/>
      <c r="G952" s="17"/>
      <c r="H952" s="17"/>
      <c r="I952" s="17"/>
    </row>
    <row r="953" spans="1:9" ht="12.75">
      <c r="A953" s="9"/>
      <c r="C953" s="9"/>
      <c r="D953" s="9"/>
      <c r="G953" s="17"/>
      <c r="H953" s="17"/>
      <c r="I953" s="17"/>
    </row>
    <row r="954" spans="7:9" ht="12.75">
      <c r="G954" s="17"/>
      <c r="H954" s="17"/>
      <c r="I954" s="17"/>
    </row>
    <row r="955" spans="7:9" ht="12.75">
      <c r="G955" s="17"/>
      <c r="H955" s="17"/>
      <c r="I955" s="17"/>
    </row>
    <row r="956" ht="12.75">
      <c r="H956" s="17"/>
    </row>
    <row r="957" ht="12.75">
      <c r="I957" s="17"/>
    </row>
    <row r="990" spans="1:4" ht="12.75">
      <c r="A990" s="10"/>
      <c r="C990" s="9"/>
      <c r="D990" s="9"/>
    </row>
    <row r="991" spans="1:4" ht="12.75">
      <c r="A991" s="10"/>
      <c r="C991" s="9"/>
      <c r="D991" s="9"/>
    </row>
    <row r="992" spans="1:4" ht="12.75">
      <c r="A992" s="10"/>
      <c r="C992" s="9"/>
      <c r="D992" s="9"/>
    </row>
    <row r="993" ht="12.75">
      <c r="A993" s="11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2"/>
    </row>
    <row r="1008" ht="12.75">
      <c r="A1008" s="12"/>
    </row>
    <row r="1009" ht="12.75">
      <c r="A1009" s="13"/>
    </row>
    <row r="1010" ht="12.75">
      <c r="A1010" s="13"/>
    </row>
    <row r="1011" ht="12.75">
      <c r="A1011" s="12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2"/>
    </row>
    <row r="1029" ht="12.75">
      <c r="A1029" s="12"/>
    </row>
    <row r="1030" ht="12.75">
      <c r="A1030" s="13"/>
    </row>
    <row r="1031" ht="12.75">
      <c r="A1031" s="13"/>
    </row>
    <row r="1032" ht="12.75">
      <c r="A1032" s="13"/>
    </row>
    <row r="1033" ht="12.75">
      <c r="A1033" s="12"/>
    </row>
    <row r="1034" ht="12.75">
      <c r="A1034" s="12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2"/>
    </row>
    <row r="1068" ht="12.75">
      <c r="A1068" s="12"/>
    </row>
    <row r="1069" ht="12.75">
      <c r="A1069" s="13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3"/>
    </row>
    <row r="1088" ht="12.75">
      <c r="A1088" s="13"/>
    </row>
    <row r="1089" ht="12.75">
      <c r="A1089" s="13"/>
    </row>
    <row r="1090" ht="12.75">
      <c r="A1090" s="12"/>
    </row>
    <row r="1091" ht="12.75">
      <c r="A1091" s="12"/>
    </row>
    <row r="1092" ht="12.75">
      <c r="A1092" s="13"/>
    </row>
    <row r="1093" ht="12.75">
      <c r="A1093" s="13"/>
    </row>
    <row r="1094" ht="12.75">
      <c r="A1094" s="13"/>
    </row>
    <row r="1095" ht="12.75">
      <c r="A1095" s="12"/>
    </row>
    <row r="1096" ht="12.75">
      <c r="A1096" s="12"/>
    </row>
    <row r="1097" ht="12.75">
      <c r="A1097" s="13"/>
    </row>
    <row r="1098" ht="12.75">
      <c r="A1098" s="12"/>
    </row>
    <row r="1099" ht="12.75">
      <c r="A1099" s="12"/>
    </row>
    <row r="1100" ht="12.75">
      <c r="A1100" s="13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spans="1:3" ht="12.75">
      <c r="A1190" s="10"/>
      <c r="C1190" s="9"/>
    </row>
    <row r="1191" spans="1:3" ht="12.75">
      <c r="A1191" s="10"/>
      <c r="C1191" s="9"/>
    </row>
    <row r="1192" spans="1:3" ht="12.75">
      <c r="A1192" s="10"/>
      <c r="C1192" s="9"/>
    </row>
    <row r="1193" spans="1:3" ht="12.75">
      <c r="A1193" s="10"/>
      <c r="C1193" s="9"/>
    </row>
    <row r="1194" spans="1:3" ht="12.75">
      <c r="A1194" s="10"/>
      <c r="C1194" s="9"/>
    </row>
    <row r="1195" spans="1:3" ht="12.75">
      <c r="A1195" s="10"/>
      <c r="C1195" s="9"/>
    </row>
    <row r="1196" spans="1:3" ht="12.75">
      <c r="A1196" s="10"/>
      <c r="C1196" s="9"/>
    </row>
    <row r="1197" spans="1:3" ht="12.75">
      <c r="A1197" s="10"/>
      <c r="C1197" s="9"/>
    </row>
    <row r="1198" spans="1:3" ht="12.75">
      <c r="A1198" s="10"/>
      <c r="C1198" s="9"/>
    </row>
    <row r="1199" spans="1:3" ht="12.75">
      <c r="A1199" s="10"/>
      <c r="C1199" s="9"/>
    </row>
    <row r="1200" spans="1:3" ht="12.75">
      <c r="A1200" s="10"/>
      <c r="C1200" s="9"/>
    </row>
    <row r="1201" spans="1:3" ht="12.75">
      <c r="A1201" s="10"/>
      <c r="C1201" s="9"/>
    </row>
    <row r="1202" spans="1:3" ht="12.75">
      <c r="A1202" s="10"/>
      <c r="C1202" s="9"/>
    </row>
    <row r="1203" spans="1:3" ht="12.75">
      <c r="A1203" s="10"/>
      <c r="C1203" s="9"/>
    </row>
    <row r="1204" spans="1:3" ht="12.75">
      <c r="A1204" s="10"/>
      <c r="C1204" s="9"/>
    </row>
    <row r="1205" spans="1:3" ht="12.75">
      <c r="A1205" s="10"/>
      <c r="C1205" s="9"/>
    </row>
    <row r="1206" spans="1:3" ht="12.75">
      <c r="A1206" s="10"/>
      <c r="C1206" s="9"/>
    </row>
    <row r="1207" spans="1:3" ht="12.75">
      <c r="A1207" s="10"/>
      <c r="C1207" s="9"/>
    </row>
    <row r="1208" spans="1:3" ht="12.75">
      <c r="A1208" s="10"/>
      <c r="C1208" s="9"/>
    </row>
    <row r="1209" spans="1:3" ht="12.75">
      <c r="A1209" s="10"/>
      <c r="C1209" s="9"/>
    </row>
    <row r="1210" spans="1:3" ht="12.75">
      <c r="A1210" s="10"/>
      <c r="C1210" s="9"/>
    </row>
    <row r="1211" spans="1:3" ht="12.75">
      <c r="A1211" s="10"/>
      <c r="C1211" s="9"/>
    </row>
    <row r="1212" spans="1:3" ht="12.75">
      <c r="A1212" s="10"/>
      <c r="C1212" s="9"/>
    </row>
    <row r="1213" spans="1:3" ht="12.75">
      <c r="A1213" s="10"/>
      <c r="C1213" s="9"/>
    </row>
    <row r="1214" spans="1:3" ht="12.75">
      <c r="A1214" s="10"/>
      <c r="C1214" s="9"/>
    </row>
    <row r="1215" spans="1:3" ht="12.75">
      <c r="A1215" s="10"/>
      <c r="C1215" s="9"/>
    </row>
    <row r="1216" spans="1:3" ht="12.75">
      <c r="A1216" s="10"/>
      <c r="C1216" s="9"/>
    </row>
    <row r="1217" spans="1:3" ht="12.75">
      <c r="A1217" s="10"/>
      <c r="C1217" s="9"/>
    </row>
    <row r="1218" spans="1:3" ht="12.75">
      <c r="A1218" s="10"/>
      <c r="C1218" s="9"/>
    </row>
    <row r="1219" spans="1:3" ht="12.75">
      <c r="A1219" s="10"/>
      <c r="C1219" s="9"/>
    </row>
    <row r="1220" spans="1:3" ht="12.75">
      <c r="A1220" s="10"/>
      <c r="C1220" s="9"/>
    </row>
    <row r="1221" spans="1:3" ht="12.75">
      <c r="A1221" s="10"/>
      <c r="C1221" s="9"/>
    </row>
    <row r="1222" spans="1:3" ht="12.75">
      <c r="A1222" s="10"/>
      <c r="C1222" s="9"/>
    </row>
    <row r="1223" spans="1:3" ht="12.75">
      <c r="A1223" s="10"/>
      <c r="C1223" s="9"/>
    </row>
    <row r="1224" spans="1:3" ht="12.75">
      <c r="A1224" s="10"/>
      <c r="C1224" s="9"/>
    </row>
    <row r="1225" spans="1:3" ht="12.75">
      <c r="A1225" s="10"/>
      <c r="C1225" s="9"/>
    </row>
    <row r="1226" spans="1:3" ht="12.75">
      <c r="A1226" s="10"/>
      <c r="C1226" s="9"/>
    </row>
    <row r="1227" spans="1:3" ht="12.75">
      <c r="A1227" s="10"/>
      <c r="C1227" s="9"/>
    </row>
    <row r="1228" spans="1:3" ht="12.75">
      <c r="A1228" s="10"/>
      <c r="C1228" s="9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spans="1:4" ht="12.75">
      <c r="A1323" s="10"/>
      <c r="C1323" s="9"/>
      <c r="D1323" s="9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spans="1:4" ht="12.75">
      <c r="A1329" s="10"/>
      <c r="C1329" s="9"/>
      <c r="D1329" s="9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spans="1:4" ht="12.75">
      <c r="A1382" s="10"/>
      <c r="C1382" s="9"/>
      <c r="D1382" s="9"/>
    </row>
    <row r="1383" spans="1:4" ht="12.75">
      <c r="A1383" s="10"/>
      <c r="C1383" s="9"/>
      <c r="D1383" s="9"/>
    </row>
    <row r="1384" spans="1:4" ht="12.75">
      <c r="A1384" s="10"/>
      <c r="C1384" s="9"/>
      <c r="D1384" s="9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spans="1:3" ht="12.75">
      <c r="A1395" s="14"/>
      <c r="C1395" s="14"/>
    </row>
    <row r="1396" ht="12.75">
      <c r="A1396" s="8"/>
    </row>
    <row r="1397" ht="12.75">
      <c r="A1397" s="8"/>
    </row>
    <row r="1398" ht="12.75">
      <c r="A1398" s="8"/>
    </row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</sheetData>
  <sheetProtection/>
  <mergeCells count="11">
    <mergeCell ref="B10:I10"/>
    <mergeCell ref="E1:I1"/>
    <mergeCell ref="E2:I2"/>
    <mergeCell ref="E3:I3"/>
    <mergeCell ref="F4:I4"/>
    <mergeCell ref="E5:I5"/>
    <mergeCell ref="B943:F943"/>
    <mergeCell ref="E6:I6"/>
    <mergeCell ref="F7:I7"/>
    <mergeCell ref="D8:I8"/>
    <mergeCell ref="C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2"/>
  <sheetViews>
    <sheetView view="pageBreakPreview" zoomScale="60" zoomScalePageLayoutView="0" workbookViewId="0" topLeftCell="A6">
      <selection activeCell="C24" sqref="C24"/>
    </sheetView>
  </sheetViews>
  <sheetFormatPr defaultColWidth="9.1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375" style="1" customWidth="1"/>
    <col min="5" max="5" width="11.50390625" style="1" customWidth="1"/>
    <col min="6" max="6" width="7.50390625" style="1" customWidth="1"/>
    <col min="7" max="7" width="14.00390625" style="1" hidden="1" customWidth="1"/>
    <col min="8" max="8" width="14.375" style="1" customWidth="1"/>
    <col min="9" max="9" width="14.625" style="1" customWidth="1"/>
    <col min="10" max="10" width="14.50390625" style="1" customWidth="1"/>
    <col min="11" max="11" width="14.125" style="1" hidden="1" customWidth="1"/>
    <col min="12" max="12" width="16.00390625" style="1" hidden="1" customWidth="1"/>
    <col min="13" max="16384" width="9.125" style="1" customWidth="1"/>
  </cols>
  <sheetData>
    <row r="1" spans="3:12" ht="12.75" hidden="1">
      <c r="C1" s="24"/>
      <c r="D1" s="24"/>
      <c r="E1" s="32" t="s">
        <v>757</v>
      </c>
      <c r="F1" s="32"/>
      <c r="G1" s="32"/>
      <c r="H1" s="32"/>
      <c r="I1" s="32"/>
      <c r="J1" s="32"/>
      <c r="K1" s="32"/>
      <c r="L1" s="32"/>
    </row>
    <row r="2" spans="3:12" ht="12.75" hidden="1">
      <c r="C2" s="24"/>
      <c r="D2" s="24"/>
      <c r="E2" s="32" t="s">
        <v>488</v>
      </c>
      <c r="F2" s="32"/>
      <c r="G2" s="32"/>
      <c r="H2" s="32"/>
      <c r="I2" s="32"/>
      <c r="J2" s="32"/>
      <c r="K2" s="32"/>
      <c r="L2" s="32"/>
    </row>
    <row r="3" spans="3:12" ht="12.75" hidden="1">
      <c r="C3" s="24"/>
      <c r="D3" s="24"/>
      <c r="E3" s="32" t="s">
        <v>197</v>
      </c>
      <c r="F3" s="32"/>
      <c r="G3" s="32"/>
      <c r="H3" s="32"/>
      <c r="I3" s="32"/>
      <c r="J3" s="32"/>
      <c r="K3" s="32"/>
      <c r="L3" s="32"/>
    </row>
    <row r="4" spans="3:12" ht="13.5" hidden="1">
      <c r="C4" s="24"/>
      <c r="D4" s="24"/>
      <c r="E4" s="25" t="s">
        <v>222</v>
      </c>
      <c r="F4" s="32" t="s">
        <v>777</v>
      </c>
      <c r="G4" s="32"/>
      <c r="H4" s="32"/>
      <c r="I4" s="32"/>
      <c r="J4" s="32"/>
      <c r="K4" s="32"/>
      <c r="L4" s="32"/>
    </row>
    <row r="5" spans="3:12" ht="13.5" hidden="1">
      <c r="C5" s="24"/>
      <c r="D5" s="24"/>
      <c r="E5" s="33" t="s">
        <v>778</v>
      </c>
      <c r="F5" s="33"/>
      <c r="G5" s="33"/>
      <c r="H5" s="33"/>
      <c r="I5" s="33"/>
      <c r="J5" s="33"/>
      <c r="K5" s="33"/>
      <c r="L5" s="33"/>
    </row>
    <row r="6" spans="3:12" ht="12.75">
      <c r="C6" s="24"/>
      <c r="D6" s="24"/>
      <c r="E6" s="32" t="s">
        <v>826</v>
      </c>
      <c r="F6" s="32"/>
      <c r="G6" s="32"/>
      <c r="H6" s="32"/>
      <c r="I6" s="32"/>
      <c r="J6" s="32"/>
      <c r="K6" s="32"/>
      <c r="L6" s="32"/>
    </row>
    <row r="7" spans="3:12" ht="12.75">
      <c r="C7" s="24"/>
      <c r="D7" s="24"/>
      <c r="E7" s="24"/>
      <c r="F7" s="32" t="s">
        <v>376</v>
      </c>
      <c r="G7" s="32"/>
      <c r="H7" s="32"/>
      <c r="I7" s="32"/>
      <c r="J7" s="32"/>
      <c r="K7" s="32"/>
      <c r="L7" s="32"/>
    </row>
    <row r="8" spans="1:12" ht="13.5">
      <c r="A8" s="23"/>
      <c r="B8" s="24"/>
      <c r="C8" s="24"/>
      <c r="D8" s="32" t="s">
        <v>779</v>
      </c>
      <c r="E8" s="32"/>
      <c r="F8" s="32"/>
      <c r="G8" s="32"/>
      <c r="H8" s="32"/>
      <c r="I8" s="32"/>
      <c r="J8" s="32"/>
      <c r="K8" s="32"/>
      <c r="L8" s="32"/>
    </row>
    <row r="9" spans="1:12" ht="13.5">
      <c r="A9" s="23"/>
      <c r="B9" s="24"/>
      <c r="C9" s="32" t="s">
        <v>780</v>
      </c>
      <c r="D9" s="32"/>
      <c r="E9" s="32"/>
      <c r="F9" s="32"/>
      <c r="G9" s="32"/>
      <c r="H9" s="32"/>
      <c r="I9" s="32"/>
      <c r="J9" s="32"/>
      <c r="K9" s="32"/>
      <c r="L9" s="32"/>
    </row>
    <row r="10" spans="2:12" ht="56.25" customHeight="1">
      <c r="B10" s="37" t="s">
        <v>803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2:14" ht="30">
      <c r="B11" s="3" t="s">
        <v>43</v>
      </c>
      <c r="C11" s="20" t="s">
        <v>44</v>
      </c>
      <c r="D11" s="20" t="s">
        <v>45</v>
      </c>
      <c r="E11" s="20" t="s">
        <v>46</v>
      </c>
      <c r="F11" s="20" t="s">
        <v>47</v>
      </c>
      <c r="G11" s="20" t="s">
        <v>574</v>
      </c>
      <c r="H11" s="20" t="s">
        <v>575</v>
      </c>
      <c r="I11" s="20" t="s">
        <v>576</v>
      </c>
      <c r="J11" s="20" t="s">
        <v>800</v>
      </c>
      <c r="K11" s="20" t="s">
        <v>801</v>
      </c>
      <c r="L11" s="20" t="s">
        <v>802</v>
      </c>
      <c r="M11" s="21"/>
      <c r="N11" s="21"/>
    </row>
    <row r="12" spans="2:14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/>
      <c r="H12" s="2" t="s">
        <v>16</v>
      </c>
      <c r="I12" s="2" t="s">
        <v>1</v>
      </c>
      <c r="J12" s="2" t="s">
        <v>2</v>
      </c>
      <c r="K12" s="2" t="s">
        <v>699</v>
      </c>
      <c r="L12" s="2" t="s">
        <v>40</v>
      </c>
      <c r="M12" s="18"/>
      <c r="N12" s="18"/>
    </row>
    <row r="13" spans="2:14" ht="12.75">
      <c r="B13" s="15" t="s">
        <v>175</v>
      </c>
      <c r="C13" s="5" t="s">
        <v>49</v>
      </c>
      <c r="D13" s="6"/>
      <c r="E13" s="6"/>
      <c r="F13" s="5"/>
      <c r="G13" s="7">
        <f aca="true" t="shared" si="0" ref="G13:L13">G45+G24+G69+G128+G132+G14+G73+G124</f>
        <v>53614593.12</v>
      </c>
      <c r="H13" s="7">
        <f t="shared" si="0"/>
        <v>2189651.920000001</v>
      </c>
      <c r="I13" s="7">
        <f t="shared" si="0"/>
        <v>55804245.04</v>
      </c>
      <c r="J13" s="7">
        <f t="shared" si="0"/>
        <v>55804045.04</v>
      </c>
      <c r="K13" s="7">
        <f t="shared" si="0"/>
        <v>-55804045.04</v>
      </c>
      <c r="L13" s="7">
        <f t="shared" si="0"/>
        <v>0</v>
      </c>
      <c r="M13" s="13"/>
      <c r="N13" s="13"/>
    </row>
    <row r="14" spans="2:14" ht="36">
      <c r="B14" s="15" t="s">
        <v>781</v>
      </c>
      <c r="C14" s="5" t="s">
        <v>49</v>
      </c>
      <c r="D14" s="5" t="s">
        <v>50</v>
      </c>
      <c r="E14" s="5"/>
      <c r="F14" s="5"/>
      <c r="G14" s="7">
        <f aca="true" t="shared" si="1" ref="G14:L15">G15</f>
        <v>1438760</v>
      </c>
      <c r="H14" s="7">
        <f t="shared" si="1"/>
        <v>657460</v>
      </c>
      <c r="I14" s="7">
        <f t="shared" si="1"/>
        <v>2096220</v>
      </c>
      <c r="J14" s="7">
        <f t="shared" si="1"/>
        <v>2096220</v>
      </c>
      <c r="K14" s="7">
        <f t="shared" si="1"/>
        <v>-2096220</v>
      </c>
      <c r="L14" s="7">
        <f t="shared" si="1"/>
        <v>0</v>
      </c>
      <c r="M14" s="13"/>
      <c r="N14" s="13"/>
    </row>
    <row r="15" spans="2:14" ht="12.75">
      <c r="B15" s="15" t="s">
        <v>121</v>
      </c>
      <c r="C15" s="5" t="s">
        <v>49</v>
      </c>
      <c r="D15" s="5" t="s">
        <v>50</v>
      </c>
      <c r="E15" s="6" t="s">
        <v>113</v>
      </c>
      <c r="F15" s="5"/>
      <c r="G15" s="7">
        <f t="shared" si="1"/>
        <v>1438760</v>
      </c>
      <c r="H15" s="7">
        <f t="shared" si="1"/>
        <v>657460</v>
      </c>
      <c r="I15" s="7">
        <f t="shared" si="1"/>
        <v>2096220</v>
      </c>
      <c r="J15" s="7">
        <f t="shared" si="1"/>
        <v>2096220</v>
      </c>
      <c r="K15" s="7">
        <f t="shared" si="1"/>
        <v>-2096220</v>
      </c>
      <c r="L15" s="7">
        <f t="shared" si="1"/>
        <v>0</v>
      </c>
      <c r="M15" s="13"/>
      <c r="N15" s="13"/>
    </row>
    <row r="16" spans="2:14" ht="24">
      <c r="B16" s="15" t="s">
        <v>526</v>
      </c>
      <c r="C16" s="5" t="s">
        <v>49</v>
      </c>
      <c r="D16" s="5" t="s">
        <v>50</v>
      </c>
      <c r="E16" s="6" t="s">
        <v>527</v>
      </c>
      <c r="F16" s="5"/>
      <c r="G16" s="7">
        <f aca="true" t="shared" si="2" ref="G16:L16">G21+G17</f>
        <v>1438760</v>
      </c>
      <c r="H16" s="7">
        <f t="shared" si="2"/>
        <v>657460</v>
      </c>
      <c r="I16" s="7">
        <f t="shared" si="2"/>
        <v>2096220</v>
      </c>
      <c r="J16" s="7">
        <f t="shared" si="2"/>
        <v>2096220</v>
      </c>
      <c r="K16" s="7">
        <f t="shared" si="2"/>
        <v>-2096220</v>
      </c>
      <c r="L16" s="7">
        <f t="shared" si="2"/>
        <v>0</v>
      </c>
      <c r="M16" s="13"/>
      <c r="N16" s="13"/>
    </row>
    <row r="17" spans="2:12" ht="12.75">
      <c r="B17" s="15" t="s">
        <v>214</v>
      </c>
      <c r="C17" s="5" t="s">
        <v>49</v>
      </c>
      <c r="D17" s="6" t="s">
        <v>50</v>
      </c>
      <c r="E17" s="6" t="s">
        <v>528</v>
      </c>
      <c r="F17" s="5"/>
      <c r="G17" s="7">
        <f aca="true" t="shared" si="3" ref="G17:L17">G18</f>
        <v>1438760</v>
      </c>
      <c r="H17" s="7">
        <f t="shared" si="3"/>
        <v>-1438760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</row>
    <row r="18" spans="2:12" ht="12.75">
      <c r="B18" s="15" t="s">
        <v>35</v>
      </c>
      <c r="C18" s="5" t="s">
        <v>49</v>
      </c>
      <c r="D18" s="6" t="s">
        <v>50</v>
      </c>
      <c r="E18" s="6" t="s">
        <v>529</v>
      </c>
      <c r="F18" s="5"/>
      <c r="G18" s="7">
        <f aca="true" t="shared" si="4" ref="G18:L18">G19+G20</f>
        <v>1438760</v>
      </c>
      <c r="H18" s="7">
        <f t="shared" si="4"/>
        <v>-1438760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7">
        <f t="shared" si="4"/>
        <v>0</v>
      </c>
    </row>
    <row r="19" spans="2:12" ht="36">
      <c r="B19" s="15" t="s">
        <v>104</v>
      </c>
      <c r="C19" s="5" t="s">
        <v>49</v>
      </c>
      <c r="D19" s="6" t="s">
        <v>50</v>
      </c>
      <c r="E19" s="6" t="s">
        <v>529</v>
      </c>
      <c r="F19" s="5" t="s">
        <v>90</v>
      </c>
      <c r="G19" s="7">
        <v>1438760</v>
      </c>
      <c r="H19" s="7">
        <f>I19-G19</f>
        <v>-1438760</v>
      </c>
      <c r="I19" s="7">
        <v>0</v>
      </c>
      <c r="J19" s="7">
        <v>0</v>
      </c>
      <c r="K19" s="7">
        <f>L19-J19</f>
        <v>0</v>
      </c>
      <c r="L19" s="7">
        <v>0</v>
      </c>
    </row>
    <row r="20" spans="2:12" ht="24" hidden="1">
      <c r="B20" s="15" t="s">
        <v>105</v>
      </c>
      <c r="C20" s="5" t="s">
        <v>49</v>
      </c>
      <c r="D20" s="6" t="s">
        <v>50</v>
      </c>
      <c r="E20" s="6" t="s">
        <v>529</v>
      </c>
      <c r="F20" s="5" t="s">
        <v>192</v>
      </c>
      <c r="G20" s="7">
        <v>0</v>
      </c>
      <c r="H20" s="7">
        <f>I20-G20</f>
        <v>0</v>
      </c>
      <c r="I20" s="7">
        <v>0</v>
      </c>
      <c r="J20" s="7">
        <v>0</v>
      </c>
      <c r="K20" s="7">
        <f>L20-J20</f>
        <v>0</v>
      </c>
      <c r="L20" s="7">
        <v>0</v>
      </c>
    </row>
    <row r="21" spans="2:14" ht="24">
      <c r="B21" s="15" t="s">
        <v>122</v>
      </c>
      <c r="C21" s="5" t="s">
        <v>49</v>
      </c>
      <c r="D21" s="5" t="s">
        <v>50</v>
      </c>
      <c r="E21" s="6" t="s">
        <v>530</v>
      </c>
      <c r="F21" s="5"/>
      <c r="G21" s="7">
        <f aca="true" t="shared" si="5" ref="G21:L22">G22</f>
        <v>0</v>
      </c>
      <c r="H21" s="7">
        <f t="shared" si="5"/>
        <v>2096220</v>
      </c>
      <c r="I21" s="7">
        <f t="shared" si="5"/>
        <v>2096220</v>
      </c>
      <c r="J21" s="7">
        <f t="shared" si="5"/>
        <v>2096220</v>
      </c>
      <c r="K21" s="7">
        <f t="shared" si="5"/>
        <v>-2096220</v>
      </c>
      <c r="L21" s="7">
        <f t="shared" si="5"/>
        <v>0</v>
      </c>
      <c r="M21" s="13"/>
      <c r="N21" s="13"/>
    </row>
    <row r="22" spans="2:14" ht="12.75">
      <c r="B22" s="15" t="s">
        <v>35</v>
      </c>
      <c r="C22" s="5" t="s">
        <v>49</v>
      </c>
      <c r="D22" s="5" t="s">
        <v>50</v>
      </c>
      <c r="E22" s="6" t="s">
        <v>426</v>
      </c>
      <c r="F22" s="5"/>
      <c r="G22" s="7">
        <f t="shared" si="5"/>
        <v>0</v>
      </c>
      <c r="H22" s="7">
        <f t="shared" si="5"/>
        <v>2096220</v>
      </c>
      <c r="I22" s="7">
        <f t="shared" si="5"/>
        <v>2096220</v>
      </c>
      <c r="J22" s="7">
        <f t="shared" si="5"/>
        <v>2096220</v>
      </c>
      <c r="K22" s="7">
        <f t="shared" si="5"/>
        <v>-2096220</v>
      </c>
      <c r="L22" s="7">
        <f t="shared" si="5"/>
        <v>0</v>
      </c>
      <c r="M22" s="13"/>
      <c r="N22" s="13"/>
    </row>
    <row r="23" spans="2:14" ht="36">
      <c r="B23" s="15" t="s">
        <v>104</v>
      </c>
      <c r="C23" s="5" t="s">
        <v>49</v>
      </c>
      <c r="D23" s="5" t="s">
        <v>50</v>
      </c>
      <c r="E23" s="6" t="s">
        <v>426</v>
      </c>
      <c r="F23" s="5" t="s">
        <v>90</v>
      </c>
      <c r="G23" s="7">
        <v>0</v>
      </c>
      <c r="H23" s="7">
        <f>I23-G23</f>
        <v>2096220</v>
      </c>
      <c r="I23" s="7">
        <f>1610000+486220</f>
        <v>2096220</v>
      </c>
      <c r="J23" s="7">
        <f>1610000+486220</f>
        <v>2096220</v>
      </c>
      <c r="K23" s="7">
        <f>L23-J23</f>
        <v>-2096220</v>
      </c>
      <c r="L23" s="7">
        <v>0</v>
      </c>
      <c r="M23" s="13"/>
      <c r="N23" s="13"/>
    </row>
    <row r="24" spans="2:12" ht="36">
      <c r="B24" s="15" t="s">
        <v>18</v>
      </c>
      <c r="C24" s="5" t="s">
        <v>49</v>
      </c>
      <c r="D24" s="6" t="s">
        <v>51</v>
      </c>
      <c r="E24" s="6"/>
      <c r="F24" s="5"/>
      <c r="G24" s="7">
        <f aca="true" t="shared" si="6" ref="G24:L24">G30+G25</f>
        <v>999840</v>
      </c>
      <c r="H24" s="7">
        <f t="shared" si="6"/>
        <v>1744740</v>
      </c>
      <c r="I24" s="7">
        <f t="shared" si="6"/>
        <v>2744580</v>
      </c>
      <c r="J24" s="7">
        <f t="shared" si="6"/>
        <v>2744580</v>
      </c>
      <c r="K24" s="7">
        <f t="shared" si="6"/>
        <v>-2744580</v>
      </c>
      <c r="L24" s="7">
        <f t="shared" si="6"/>
        <v>0</v>
      </c>
    </row>
    <row r="25" spans="2:12" ht="12.75" hidden="1">
      <c r="B25" s="15" t="s">
        <v>589</v>
      </c>
      <c r="C25" s="5" t="s">
        <v>49</v>
      </c>
      <c r="D25" s="6" t="s">
        <v>51</v>
      </c>
      <c r="E25" s="5" t="s">
        <v>298</v>
      </c>
      <c r="F25" s="5"/>
      <c r="G25" s="7">
        <f aca="true" t="shared" si="7" ref="G25:J28">G26</f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aca="true" t="shared" si="8" ref="K25:L28">K26</f>
        <v>0</v>
      </c>
      <c r="L25" s="7">
        <f t="shared" si="8"/>
        <v>0</v>
      </c>
    </row>
    <row r="26" spans="2:12" ht="24" hidden="1">
      <c r="B26" s="15" t="s">
        <v>372</v>
      </c>
      <c r="C26" s="5" t="s">
        <v>49</v>
      </c>
      <c r="D26" s="6" t="s">
        <v>51</v>
      </c>
      <c r="E26" s="5" t="s">
        <v>301</v>
      </c>
      <c r="F26" s="5"/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8"/>
        <v>0</v>
      </c>
      <c r="L26" s="7">
        <f t="shared" si="8"/>
        <v>0</v>
      </c>
    </row>
    <row r="27" spans="2:12" ht="24" hidden="1">
      <c r="B27" s="15" t="s">
        <v>590</v>
      </c>
      <c r="C27" s="5" t="s">
        <v>49</v>
      </c>
      <c r="D27" s="6" t="s">
        <v>51</v>
      </c>
      <c r="E27" s="5" t="s">
        <v>591</v>
      </c>
      <c r="F27" s="5"/>
      <c r="G27" s="7">
        <f t="shared" si="7"/>
        <v>0</v>
      </c>
      <c r="H27" s="7">
        <f t="shared" si="7"/>
        <v>0</v>
      </c>
      <c r="I27" s="7">
        <f t="shared" si="7"/>
        <v>0</v>
      </c>
      <c r="J27" s="7">
        <f t="shared" si="7"/>
        <v>0</v>
      </c>
      <c r="K27" s="7">
        <f t="shared" si="8"/>
        <v>0</v>
      </c>
      <c r="L27" s="7">
        <f t="shared" si="8"/>
        <v>0</v>
      </c>
    </row>
    <row r="28" spans="2:12" ht="12.75" hidden="1">
      <c r="B28" s="15" t="s">
        <v>596</v>
      </c>
      <c r="C28" s="5" t="s">
        <v>49</v>
      </c>
      <c r="D28" s="6" t="s">
        <v>51</v>
      </c>
      <c r="E28" s="5" t="s">
        <v>597</v>
      </c>
      <c r="F28" s="5"/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8"/>
        <v>0</v>
      </c>
      <c r="L28" s="7">
        <f t="shared" si="8"/>
        <v>0</v>
      </c>
    </row>
    <row r="29" spans="2:12" ht="24" hidden="1">
      <c r="B29" s="15" t="s">
        <v>105</v>
      </c>
      <c r="C29" s="5" t="s">
        <v>49</v>
      </c>
      <c r="D29" s="6" t="s">
        <v>51</v>
      </c>
      <c r="E29" s="5" t="s">
        <v>597</v>
      </c>
      <c r="F29" s="5" t="s">
        <v>192</v>
      </c>
      <c r="G29" s="7">
        <v>0</v>
      </c>
      <c r="H29" s="7">
        <f>I29-G29</f>
        <v>0</v>
      </c>
      <c r="I29" s="7">
        <v>0</v>
      </c>
      <c r="J29" s="7">
        <v>0</v>
      </c>
      <c r="K29" s="7">
        <f>L29-J29</f>
        <v>0</v>
      </c>
      <c r="L29" s="7">
        <v>0</v>
      </c>
    </row>
    <row r="30" spans="2:12" ht="12.75">
      <c r="B30" s="15" t="s">
        <v>121</v>
      </c>
      <c r="C30" s="5" t="s">
        <v>49</v>
      </c>
      <c r="D30" s="6" t="s">
        <v>51</v>
      </c>
      <c r="E30" s="6" t="s">
        <v>113</v>
      </c>
      <c r="F30" s="5"/>
      <c r="G30" s="7">
        <f aca="true" t="shared" si="9" ref="G30:L30">G31</f>
        <v>999840</v>
      </c>
      <c r="H30" s="7">
        <f t="shared" si="9"/>
        <v>1744740</v>
      </c>
      <c r="I30" s="7">
        <f t="shared" si="9"/>
        <v>2744580</v>
      </c>
      <c r="J30" s="7">
        <f t="shared" si="9"/>
        <v>2744580</v>
      </c>
      <c r="K30" s="7">
        <f t="shared" si="9"/>
        <v>-2744580</v>
      </c>
      <c r="L30" s="7">
        <f t="shared" si="9"/>
        <v>0</v>
      </c>
    </row>
    <row r="31" spans="2:12" ht="12.75">
      <c r="B31" s="15" t="s">
        <v>214</v>
      </c>
      <c r="C31" s="5" t="s">
        <v>49</v>
      </c>
      <c r="D31" s="6" t="s">
        <v>51</v>
      </c>
      <c r="E31" s="6" t="s">
        <v>114</v>
      </c>
      <c r="F31" s="5"/>
      <c r="G31" s="7">
        <f aca="true" t="shared" si="10" ref="G31:L31">G34+G41+G43</f>
        <v>999840</v>
      </c>
      <c r="H31" s="7">
        <f t="shared" si="10"/>
        <v>1744740</v>
      </c>
      <c r="I31" s="7">
        <f t="shared" si="10"/>
        <v>2744580</v>
      </c>
      <c r="J31" s="7">
        <f t="shared" si="10"/>
        <v>2744580</v>
      </c>
      <c r="K31" s="7">
        <f t="shared" si="10"/>
        <v>-2744580</v>
      </c>
      <c r="L31" s="7">
        <f t="shared" si="10"/>
        <v>0</v>
      </c>
    </row>
    <row r="32" spans="2:12" ht="24">
      <c r="B32" s="15" t="s">
        <v>526</v>
      </c>
      <c r="C32" s="5" t="s">
        <v>49</v>
      </c>
      <c r="D32" s="6" t="s">
        <v>51</v>
      </c>
      <c r="E32" s="6" t="s">
        <v>527</v>
      </c>
      <c r="F32" s="5"/>
      <c r="G32" s="7">
        <f aca="true" t="shared" si="11" ref="G32:L32">G34+G41+G43</f>
        <v>999840</v>
      </c>
      <c r="H32" s="7">
        <f t="shared" si="11"/>
        <v>1744740</v>
      </c>
      <c r="I32" s="7">
        <f t="shared" si="11"/>
        <v>2744580</v>
      </c>
      <c r="J32" s="7">
        <f t="shared" si="11"/>
        <v>2744580</v>
      </c>
      <c r="K32" s="7">
        <f t="shared" si="11"/>
        <v>-2744580</v>
      </c>
      <c r="L32" s="7">
        <f t="shared" si="11"/>
        <v>0</v>
      </c>
    </row>
    <row r="33" spans="2:12" ht="12.75">
      <c r="B33" s="15" t="s">
        <v>214</v>
      </c>
      <c r="C33" s="5" t="s">
        <v>49</v>
      </c>
      <c r="D33" s="6" t="s">
        <v>51</v>
      </c>
      <c r="E33" s="6" t="s">
        <v>528</v>
      </c>
      <c r="F33" s="5"/>
      <c r="G33" s="7">
        <f aca="true" t="shared" si="12" ref="G33:L33">G34+G41</f>
        <v>999840</v>
      </c>
      <c r="H33" s="7">
        <f t="shared" si="12"/>
        <v>461880</v>
      </c>
      <c r="I33" s="7">
        <f t="shared" si="12"/>
        <v>1461720</v>
      </c>
      <c r="J33" s="7">
        <f t="shared" si="12"/>
        <v>1461720</v>
      </c>
      <c r="K33" s="7">
        <f t="shared" si="12"/>
        <v>-1461720</v>
      </c>
      <c r="L33" s="7">
        <f t="shared" si="12"/>
        <v>0</v>
      </c>
    </row>
    <row r="34" spans="2:12" ht="12.75">
      <c r="B34" s="15" t="s">
        <v>124</v>
      </c>
      <c r="C34" s="5" t="s">
        <v>49</v>
      </c>
      <c r="D34" s="6" t="s">
        <v>51</v>
      </c>
      <c r="E34" s="6" t="s">
        <v>427</v>
      </c>
      <c r="F34" s="5"/>
      <c r="G34" s="7">
        <f aca="true" t="shared" si="13" ref="G34:L34">G35+G37</f>
        <v>999840</v>
      </c>
      <c r="H34" s="7">
        <f t="shared" si="13"/>
        <v>29880</v>
      </c>
      <c r="I34" s="7">
        <f t="shared" si="13"/>
        <v>1029720</v>
      </c>
      <c r="J34" s="7">
        <f t="shared" si="13"/>
        <v>1029720</v>
      </c>
      <c r="K34" s="7">
        <f t="shared" si="13"/>
        <v>-1029720</v>
      </c>
      <c r="L34" s="7">
        <f t="shared" si="13"/>
        <v>0</v>
      </c>
    </row>
    <row r="35" spans="2:12" ht="24">
      <c r="B35" s="15" t="s">
        <v>230</v>
      </c>
      <c r="C35" s="5" t="s">
        <v>49</v>
      </c>
      <c r="D35" s="6" t="s">
        <v>51</v>
      </c>
      <c r="E35" s="6" t="s">
        <v>430</v>
      </c>
      <c r="F35" s="5"/>
      <c r="G35" s="7">
        <f aca="true" t="shared" si="14" ref="G35:L35">G36</f>
        <v>589080</v>
      </c>
      <c r="H35" s="7">
        <f t="shared" si="14"/>
        <v>17650</v>
      </c>
      <c r="I35" s="7">
        <f t="shared" si="14"/>
        <v>606730</v>
      </c>
      <c r="J35" s="7">
        <f t="shared" si="14"/>
        <v>606730</v>
      </c>
      <c r="K35" s="7">
        <f t="shared" si="14"/>
        <v>-606730</v>
      </c>
      <c r="L35" s="7">
        <f t="shared" si="14"/>
        <v>0</v>
      </c>
    </row>
    <row r="36" spans="2:12" ht="36">
      <c r="B36" s="15" t="s">
        <v>104</v>
      </c>
      <c r="C36" s="5" t="s">
        <v>49</v>
      </c>
      <c r="D36" s="6" t="s">
        <v>51</v>
      </c>
      <c r="E36" s="6" t="s">
        <v>430</v>
      </c>
      <c r="F36" s="5" t="s">
        <v>90</v>
      </c>
      <c r="G36" s="7">
        <v>589080</v>
      </c>
      <c r="H36" s="7">
        <f>I36-G36</f>
        <v>17650</v>
      </c>
      <c r="I36" s="7">
        <f>466000+140730</f>
        <v>606730</v>
      </c>
      <c r="J36" s="7">
        <f>466000+140730</f>
        <v>606730</v>
      </c>
      <c r="K36" s="7">
        <f>L36-J36</f>
        <v>-606730</v>
      </c>
      <c r="L36" s="7">
        <v>0</v>
      </c>
    </row>
    <row r="37" spans="2:12" ht="12.75">
      <c r="B37" s="15" t="s">
        <v>126</v>
      </c>
      <c r="C37" s="5" t="s">
        <v>49</v>
      </c>
      <c r="D37" s="6" t="s">
        <v>51</v>
      </c>
      <c r="E37" s="6" t="s">
        <v>428</v>
      </c>
      <c r="F37" s="5"/>
      <c r="G37" s="7">
        <f aca="true" t="shared" si="15" ref="G37:L37">G38+G39+G40</f>
        <v>410760</v>
      </c>
      <c r="H37" s="7">
        <f t="shared" si="15"/>
        <v>12230</v>
      </c>
      <c r="I37" s="7">
        <f t="shared" si="15"/>
        <v>422990</v>
      </c>
      <c r="J37" s="7">
        <f t="shared" si="15"/>
        <v>422990</v>
      </c>
      <c r="K37" s="7">
        <f t="shared" si="15"/>
        <v>-422990</v>
      </c>
      <c r="L37" s="7">
        <f t="shared" si="15"/>
        <v>0</v>
      </c>
    </row>
    <row r="38" spans="2:12" ht="36">
      <c r="B38" s="15" t="s">
        <v>104</v>
      </c>
      <c r="C38" s="5" t="s">
        <v>49</v>
      </c>
      <c r="D38" s="6" t="s">
        <v>51</v>
      </c>
      <c r="E38" s="6" t="s">
        <v>428</v>
      </c>
      <c r="F38" s="5">
        <v>100</v>
      </c>
      <c r="G38" s="7">
        <v>410760</v>
      </c>
      <c r="H38" s="7">
        <f>I38-G38</f>
        <v>12230</v>
      </c>
      <c r="I38" s="7">
        <f>324880+98110</f>
        <v>422990</v>
      </c>
      <c r="J38" s="7">
        <f>324880+98110</f>
        <v>422990</v>
      </c>
      <c r="K38" s="7">
        <f>L38-J38</f>
        <v>-422990</v>
      </c>
      <c r="L38" s="7">
        <v>0</v>
      </c>
    </row>
    <row r="39" spans="2:12" ht="24" hidden="1">
      <c r="B39" s="15" t="s">
        <v>105</v>
      </c>
      <c r="C39" s="5" t="s">
        <v>49</v>
      </c>
      <c r="D39" s="6" t="s">
        <v>51</v>
      </c>
      <c r="E39" s="6" t="s">
        <v>428</v>
      </c>
      <c r="F39" s="5">
        <v>200</v>
      </c>
      <c r="G39" s="7">
        <v>0</v>
      </c>
      <c r="H39" s="7">
        <f>I39-G39</f>
        <v>0</v>
      </c>
      <c r="I39" s="7">
        <v>0</v>
      </c>
      <c r="J39" s="7">
        <v>0</v>
      </c>
      <c r="K39" s="7">
        <f>L39-J39</f>
        <v>0</v>
      </c>
      <c r="L39" s="7">
        <v>0</v>
      </c>
    </row>
    <row r="40" spans="2:12" ht="12.75" hidden="1">
      <c r="B40" s="15" t="s">
        <v>108</v>
      </c>
      <c r="C40" s="5" t="s">
        <v>49</v>
      </c>
      <c r="D40" s="6" t="s">
        <v>51</v>
      </c>
      <c r="E40" s="6" t="s">
        <v>428</v>
      </c>
      <c r="F40" s="5" t="s">
        <v>189</v>
      </c>
      <c r="G40" s="7">
        <v>0</v>
      </c>
      <c r="H40" s="7">
        <f>I40-G40</f>
        <v>0</v>
      </c>
      <c r="I40" s="7">
        <v>0</v>
      </c>
      <c r="J40" s="7">
        <v>0</v>
      </c>
      <c r="K40" s="7">
        <v>0</v>
      </c>
      <c r="L40" s="7">
        <v>0</v>
      </c>
    </row>
    <row r="41" spans="2:12" ht="12.75">
      <c r="B41" s="15" t="s">
        <v>19</v>
      </c>
      <c r="C41" s="5" t="s">
        <v>49</v>
      </c>
      <c r="D41" s="6" t="s">
        <v>51</v>
      </c>
      <c r="E41" s="6" t="s">
        <v>429</v>
      </c>
      <c r="F41" s="5"/>
      <c r="G41" s="7">
        <f aca="true" t="shared" si="16" ref="G41:L41">G42</f>
        <v>0</v>
      </c>
      <c r="H41" s="7">
        <f t="shared" si="16"/>
        <v>432000</v>
      </c>
      <c r="I41" s="7">
        <f t="shared" si="16"/>
        <v>432000</v>
      </c>
      <c r="J41" s="7">
        <f t="shared" si="16"/>
        <v>432000</v>
      </c>
      <c r="K41" s="7">
        <f t="shared" si="16"/>
        <v>-432000</v>
      </c>
      <c r="L41" s="7">
        <f t="shared" si="16"/>
        <v>0</v>
      </c>
    </row>
    <row r="42" spans="2:12" ht="36">
      <c r="B42" s="15" t="s">
        <v>104</v>
      </c>
      <c r="C42" s="5" t="s">
        <v>49</v>
      </c>
      <c r="D42" s="6" t="s">
        <v>51</v>
      </c>
      <c r="E42" s="6" t="s">
        <v>429</v>
      </c>
      <c r="F42" s="5">
        <v>100</v>
      </c>
      <c r="G42" s="7">
        <v>0</v>
      </c>
      <c r="H42" s="7">
        <f>I42-G42</f>
        <v>432000</v>
      </c>
      <c r="I42" s="7">
        <v>432000</v>
      </c>
      <c r="J42" s="7">
        <v>432000</v>
      </c>
      <c r="K42" s="7">
        <f>L42-J42</f>
        <v>-432000</v>
      </c>
      <c r="L42" s="7">
        <v>0</v>
      </c>
    </row>
    <row r="43" spans="2:12" ht="12.75">
      <c r="B43" s="15" t="s">
        <v>759</v>
      </c>
      <c r="C43" s="5" t="s">
        <v>49</v>
      </c>
      <c r="D43" s="6" t="s">
        <v>51</v>
      </c>
      <c r="E43" s="6" t="s">
        <v>758</v>
      </c>
      <c r="F43" s="5"/>
      <c r="G43" s="7">
        <f aca="true" t="shared" si="17" ref="G43:L43">G44</f>
        <v>0</v>
      </c>
      <c r="H43" s="7">
        <f t="shared" si="17"/>
        <v>1282860</v>
      </c>
      <c r="I43" s="7">
        <f t="shared" si="17"/>
        <v>1282860</v>
      </c>
      <c r="J43" s="7">
        <f t="shared" si="17"/>
        <v>1282860</v>
      </c>
      <c r="K43" s="7">
        <f t="shared" si="17"/>
        <v>-1282860</v>
      </c>
      <c r="L43" s="7">
        <f t="shared" si="17"/>
        <v>0</v>
      </c>
    </row>
    <row r="44" spans="2:12" ht="36">
      <c r="B44" s="15" t="s">
        <v>104</v>
      </c>
      <c r="C44" s="5" t="s">
        <v>49</v>
      </c>
      <c r="D44" s="6" t="s">
        <v>51</v>
      </c>
      <c r="E44" s="6" t="s">
        <v>758</v>
      </c>
      <c r="F44" s="5" t="s">
        <v>90</v>
      </c>
      <c r="G44" s="7">
        <v>0</v>
      </c>
      <c r="H44" s="7">
        <f>I44-G44</f>
        <v>1282860</v>
      </c>
      <c r="I44" s="7">
        <f>985300+297560</f>
        <v>1282860</v>
      </c>
      <c r="J44" s="7">
        <f>985300+297560</f>
        <v>1282860</v>
      </c>
      <c r="K44" s="7">
        <f>L44-J44</f>
        <v>-1282860</v>
      </c>
      <c r="L44" s="7">
        <v>0</v>
      </c>
    </row>
    <row r="45" spans="2:14" ht="36">
      <c r="B45" s="15" t="s">
        <v>20</v>
      </c>
      <c r="C45" s="5" t="s">
        <v>49</v>
      </c>
      <c r="D45" s="6" t="s">
        <v>52</v>
      </c>
      <c r="E45" s="6"/>
      <c r="F45" s="5"/>
      <c r="G45" s="7">
        <f aca="true" t="shared" si="18" ref="G45:L45">G46</f>
        <v>19289590</v>
      </c>
      <c r="H45" s="7">
        <f t="shared" si="18"/>
        <v>-1166530</v>
      </c>
      <c r="I45" s="7">
        <f t="shared" si="18"/>
        <v>18123060</v>
      </c>
      <c r="J45" s="7">
        <f t="shared" si="18"/>
        <v>18123060</v>
      </c>
      <c r="K45" s="7">
        <f t="shared" si="18"/>
        <v>-18123060</v>
      </c>
      <c r="L45" s="7">
        <f t="shared" si="18"/>
        <v>0</v>
      </c>
      <c r="M45" s="13"/>
      <c r="N45" s="13"/>
    </row>
    <row r="46" spans="2:14" ht="12.75">
      <c r="B46" s="15" t="s">
        <v>121</v>
      </c>
      <c r="C46" s="5" t="s">
        <v>49</v>
      </c>
      <c r="D46" s="6" t="s">
        <v>52</v>
      </c>
      <c r="E46" s="6" t="s">
        <v>113</v>
      </c>
      <c r="F46" s="5"/>
      <c r="G46" s="7">
        <f aca="true" t="shared" si="19" ref="G46:L46">G47+G53+G56+G50</f>
        <v>19289590</v>
      </c>
      <c r="H46" s="7">
        <f t="shared" si="19"/>
        <v>-1166530</v>
      </c>
      <c r="I46" s="7">
        <f t="shared" si="19"/>
        <v>18123060</v>
      </c>
      <c r="J46" s="7">
        <f t="shared" si="19"/>
        <v>18123060</v>
      </c>
      <c r="K46" s="7">
        <f t="shared" si="19"/>
        <v>-18123060</v>
      </c>
      <c r="L46" s="7">
        <f t="shared" si="19"/>
        <v>0</v>
      </c>
      <c r="M46" s="13"/>
      <c r="N46" s="13"/>
    </row>
    <row r="47" spans="2:14" ht="36" hidden="1">
      <c r="B47" s="15" t="s">
        <v>131</v>
      </c>
      <c r="C47" s="5" t="s">
        <v>49</v>
      </c>
      <c r="D47" s="6" t="s">
        <v>52</v>
      </c>
      <c r="E47" s="6" t="s">
        <v>62</v>
      </c>
      <c r="F47" s="5"/>
      <c r="G47" s="7">
        <f aca="true" t="shared" si="20" ref="G47:L47">G49+G48</f>
        <v>0</v>
      </c>
      <c r="H47" s="7">
        <f t="shared" si="20"/>
        <v>0</v>
      </c>
      <c r="I47" s="7">
        <f t="shared" si="20"/>
        <v>0</v>
      </c>
      <c r="J47" s="7">
        <f t="shared" si="20"/>
        <v>0</v>
      </c>
      <c r="K47" s="7">
        <f t="shared" si="20"/>
        <v>0</v>
      </c>
      <c r="L47" s="7">
        <f t="shared" si="20"/>
        <v>0</v>
      </c>
      <c r="M47" s="13"/>
      <c r="N47" s="13"/>
    </row>
    <row r="48" spans="2:14" ht="36" hidden="1">
      <c r="B48" s="15" t="s">
        <v>104</v>
      </c>
      <c r="C48" s="5" t="s">
        <v>49</v>
      </c>
      <c r="D48" s="6" t="s">
        <v>52</v>
      </c>
      <c r="E48" s="6" t="s">
        <v>62</v>
      </c>
      <c r="F48" s="5" t="s">
        <v>90</v>
      </c>
      <c r="G48" s="7"/>
      <c r="H48" s="7"/>
      <c r="I48" s="7"/>
      <c r="J48" s="7"/>
      <c r="K48" s="7"/>
      <c r="L48" s="7"/>
      <c r="M48" s="13"/>
      <c r="N48" s="13"/>
    </row>
    <row r="49" spans="2:14" ht="24" hidden="1">
      <c r="B49" s="15" t="s">
        <v>105</v>
      </c>
      <c r="C49" s="5" t="s">
        <v>49</v>
      </c>
      <c r="D49" s="6" t="s">
        <v>52</v>
      </c>
      <c r="E49" s="6" t="s">
        <v>62</v>
      </c>
      <c r="F49" s="5">
        <v>200</v>
      </c>
      <c r="G49" s="7"/>
      <c r="H49" s="7"/>
      <c r="I49" s="7"/>
      <c r="J49" s="7"/>
      <c r="K49" s="7"/>
      <c r="L49" s="7"/>
      <c r="M49" s="13"/>
      <c r="N49" s="13"/>
    </row>
    <row r="50" spans="2:14" ht="36">
      <c r="B50" s="15" t="s">
        <v>194</v>
      </c>
      <c r="C50" s="5" t="s">
        <v>49</v>
      </c>
      <c r="D50" s="6" t="s">
        <v>52</v>
      </c>
      <c r="E50" s="6" t="s">
        <v>81</v>
      </c>
      <c r="F50" s="5"/>
      <c r="G50" s="7">
        <f aca="true" t="shared" si="21" ref="G50:L50">G51+G52</f>
        <v>111200</v>
      </c>
      <c r="H50" s="7">
        <f t="shared" si="21"/>
        <v>21200</v>
      </c>
      <c r="I50" s="7">
        <f t="shared" si="21"/>
        <v>132400</v>
      </c>
      <c r="J50" s="7">
        <f t="shared" si="21"/>
        <v>132400</v>
      </c>
      <c r="K50" s="7">
        <f t="shared" si="21"/>
        <v>-132400</v>
      </c>
      <c r="L50" s="7">
        <f t="shared" si="21"/>
        <v>0</v>
      </c>
      <c r="M50" s="13"/>
      <c r="N50" s="13"/>
    </row>
    <row r="51" spans="2:14" ht="36">
      <c r="B51" s="15" t="s">
        <v>104</v>
      </c>
      <c r="C51" s="5" t="s">
        <v>49</v>
      </c>
      <c r="D51" s="6" t="s">
        <v>52</v>
      </c>
      <c r="E51" s="6" t="s">
        <v>81</v>
      </c>
      <c r="F51" s="5" t="s">
        <v>90</v>
      </c>
      <c r="G51" s="7">
        <f>111200</f>
        <v>111200</v>
      </c>
      <c r="H51" s="7">
        <f>I51-G51</f>
        <v>21200</v>
      </c>
      <c r="I51" s="7">
        <f>101690+30710</f>
        <v>132400</v>
      </c>
      <c r="J51" s="7">
        <f>101690+30710</f>
        <v>132400</v>
      </c>
      <c r="K51" s="7">
        <f>L51-J51</f>
        <v>-132400</v>
      </c>
      <c r="L51" s="7">
        <v>0</v>
      </c>
      <c r="M51" s="13"/>
      <c r="N51" s="13"/>
    </row>
    <row r="52" spans="2:14" ht="24" hidden="1">
      <c r="B52" s="15" t="s">
        <v>105</v>
      </c>
      <c r="C52" s="5" t="s">
        <v>49</v>
      </c>
      <c r="D52" s="6" t="s">
        <v>52</v>
      </c>
      <c r="E52" s="6" t="s">
        <v>81</v>
      </c>
      <c r="F52" s="5" t="s">
        <v>192</v>
      </c>
      <c r="G52" s="7">
        <v>0</v>
      </c>
      <c r="H52" s="7">
        <f>I52-G52</f>
        <v>0</v>
      </c>
      <c r="I52" s="7">
        <v>0</v>
      </c>
      <c r="J52" s="7">
        <v>0</v>
      </c>
      <c r="K52" s="7">
        <f>L52-J52</f>
        <v>0</v>
      </c>
      <c r="L52" s="7">
        <v>0</v>
      </c>
      <c r="M52" s="13"/>
      <c r="N52" s="13"/>
    </row>
    <row r="53" spans="2:14" ht="36">
      <c r="B53" s="15" t="s">
        <v>36</v>
      </c>
      <c r="C53" s="5" t="s">
        <v>49</v>
      </c>
      <c r="D53" s="6" t="s">
        <v>52</v>
      </c>
      <c r="E53" s="6" t="s">
        <v>63</v>
      </c>
      <c r="F53" s="5"/>
      <c r="G53" s="7">
        <f aca="true" t="shared" si="22" ref="G53:L53">G54+G55</f>
        <v>1387000</v>
      </c>
      <c r="H53" s="7">
        <f t="shared" si="22"/>
        <v>143000</v>
      </c>
      <c r="I53" s="7">
        <f t="shared" si="22"/>
        <v>1530000</v>
      </c>
      <c r="J53" s="7">
        <f t="shared" si="22"/>
        <v>1530000</v>
      </c>
      <c r="K53" s="7">
        <f t="shared" si="22"/>
        <v>-1530000</v>
      </c>
      <c r="L53" s="7">
        <f t="shared" si="22"/>
        <v>0</v>
      </c>
      <c r="M53" s="13"/>
      <c r="N53" s="13"/>
    </row>
    <row r="54" spans="2:14" ht="36">
      <c r="B54" s="15" t="s">
        <v>104</v>
      </c>
      <c r="C54" s="5" t="s">
        <v>49</v>
      </c>
      <c r="D54" s="6" t="s">
        <v>52</v>
      </c>
      <c r="E54" s="6" t="s">
        <v>63</v>
      </c>
      <c r="F54" s="5">
        <v>100</v>
      </c>
      <c r="G54" s="7">
        <v>1315311</v>
      </c>
      <c r="H54" s="7">
        <f>I54-G54</f>
        <v>137329</v>
      </c>
      <c r="I54" s="7">
        <f>1079300+47400+325940</f>
        <v>1452640</v>
      </c>
      <c r="J54" s="7">
        <f>1079300+47400+325940</f>
        <v>1452640</v>
      </c>
      <c r="K54" s="7">
        <f>L54-J54</f>
        <v>-1452640</v>
      </c>
      <c r="L54" s="7">
        <v>0</v>
      </c>
      <c r="M54" s="13"/>
      <c r="N54" s="13"/>
    </row>
    <row r="55" spans="2:14" ht="24">
      <c r="B55" s="15" t="s">
        <v>105</v>
      </c>
      <c r="C55" s="5" t="s">
        <v>49</v>
      </c>
      <c r="D55" s="6" t="s">
        <v>52</v>
      </c>
      <c r="E55" s="6" t="s">
        <v>63</v>
      </c>
      <c r="F55" s="5">
        <v>200</v>
      </c>
      <c r="G55" s="7">
        <v>71689</v>
      </c>
      <c r="H55" s="7">
        <f>I55-G55</f>
        <v>5671</v>
      </c>
      <c r="I55" s="7">
        <v>77360</v>
      </c>
      <c r="J55" s="7">
        <v>77360</v>
      </c>
      <c r="K55" s="7">
        <f>L55-J55</f>
        <v>-77360</v>
      </c>
      <c r="L55" s="7">
        <v>0</v>
      </c>
      <c r="M55" s="13"/>
      <c r="N55" s="13"/>
    </row>
    <row r="56" spans="2:14" ht="24">
      <c r="B56" s="15" t="s">
        <v>122</v>
      </c>
      <c r="C56" s="5" t="s">
        <v>49</v>
      </c>
      <c r="D56" s="6" t="s">
        <v>52</v>
      </c>
      <c r="E56" s="6" t="s">
        <v>112</v>
      </c>
      <c r="F56" s="5"/>
      <c r="G56" s="7">
        <f aca="true" t="shared" si="23" ref="G56:L56">G57+G62</f>
        <v>17791390</v>
      </c>
      <c r="H56" s="7">
        <f t="shared" si="23"/>
        <v>-1330730</v>
      </c>
      <c r="I56" s="7">
        <f t="shared" si="23"/>
        <v>16460660</v>
      </c>
      <c r="J56" s="7">
        <f t="shared" si="23"/>
        <v>16460660</v>
      </c>
      <c r="K56" s="7">
        <f t="shared" si="23"/>
        <v>-16460660</v>
      </c>
      <c r="L56" s="7">
        <f t="shared" si="23"/>
        <v>0</v>
      </c>
      <c r="M56" s="13"/>
      <c r="N56" s="13"/>
    </row>
    <row r="57" spans="2:14" ht="24" hidden="1">
      <c r="B57" s="15" t="s">
        <v>38</v>
      </c>
      <c r="C57" s="5" t="s">
        <v>49</v>
      </c>
      <c r="D57" s="6" t="s">
        <v>52</v>
      </c>
      <c r="E57" s="6" t="s">
        <v>80</v>
      </c>
      <c r="F57" s="5"/>
      <c r="G57" s="7">
        <f aca="true" t="shared" si="24" ref="G57:L57">G58+G59</f>
        <v>0</v>
      </c>
      <c r="H57" s="7">
        <f t="shared" si="24"/>
        <v>0</v>
      </c>
      <c r="I57" s="7">
        <f t="shared" si="24"/>
        <v>0</v>
      </c>
      <c r="J57" s="7">
        <f t="shared" si="24"/>
        <v>0</v>
      </c>
      <c r="K57" s="7">
        <f t="shared" si="24"/>
        <v>0</v>
      </c>
      <c r="L57" s="7">
        <f t="shared" si="24"/>
        <v>0</v>
      </c>
      <c r="M57" s="13"/>
      <c r="N57" s="13"/>
    </row>
    <row r="58" spans="2:14" ht="36" hidden="1">
      <c r="B58" s="15" t="s">
        <v>104</v>
      </c>
      <c r="C58" s="5" t="s">
        <v>49</v>
      </c>
      <c r="D58" s="6" t="s">
        <v>52</v>
      </c>
      <c r="E58" s="6" t="s">
        <v>80</v>
      </c>
      <c r="F58" s="5" t="s">
        <v>90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13"/>
      <c r="N58" s="13"/>
    </row>
    <row r="59" spans="2:14" ht="24" hidden="1">
      <c r="B59" s="15" t="s">
        <v>105</v>
      </c>
      <c r="C59" s="5" t="s">
        <v>49</v>
      </c>
      <c r="D59" s="6" t="s">
        <v>52</v>
      </c>
      <c r="E59" s="6" t="s">
        <v>80</v>
      </c>
      <c r="F59" s="5" t="s">
        <v>192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13"/>
      <c r="N59" s="13"/>
    </row>
    <row r="60" spans="2:14" ht="24">
      <c r="B60" s="15" t="s">
        <v>526</v>
      </c>
      <c r="C60" s="5" t="s">
        <v>49</v>
      </c>
      <c r="D60" s="6" t="s">
        <v>52</v>
      </c>
      <c r="E60" s="6" t="s">
        <v>527</v>
      </c>
      <c r="F60" s="5"/>
      <c r="G60" s="7">
        <f aca="true" t="shared" si="25" ref="G60:J61">G61</f>
        <v>17791390</v>
      </c>
      <c r="H60" s="7">
        <f t="shared" si="25"/>
        <v>-1330730</v>
      </c>
      <c r="I60" s="7">
        <f t="shared" si="25"/>
        <v>16460660</v>
      </c>
      <c r="J60" s="7">
        <f t="shared" si="25"/>
        <v>16460660</v>
      </c>
      <c r="K60" s="7">
        <f>K61</f>
        <v>-16460660</v>
      </c>
      <c r="L60" s="7">
        <f>L61</f>
        <v>0</v>
      </c>
      <c r="M60" s="13"/>
      <c r="N60" s="13"/>
    </row>
    <row r="61" spans="2:14" ht="24">
      <c r="B61" s="15" t="s">
        <v>122</v>
      </c>
      <c r="C61" s="5" t="s">
        <v>49</v>
      </c>
      <c r="D61" s="6" t="s">
        <v>52</v>
      </c>
      <c r="E61" s="6" t="s">
        <v>530</v>
      </c>
      <c r="F61" s="5"/>
      <c r="G61" s="7">
        <f t="shared" si="25"/>
        <v>17791390</v>
      </c>
      <c r="H61" s="7">
        <f t="shared" si="25"/>
        <v>-1330730</v>
      </c>
      <c r="I61" s="7">
        <f t="shared" si="25"/>
        <v>16460660</v>
      </c>
      <c r="J61" s="7">
        <f t="shared" si="25"/>
        <v>16460660</v>
      </c>
      <c r="K61" s="7">
        <f>K62</f>
        <v>-16460660</v>
      </c>
      <c r="L61" s="7">
        <f>L62</f>
        <v>0</v>
      </c>
      <c r="M61" s="13"/>
      <c r="N61" s="13"/>
    </row>
    <row r="62" spans="2:14" ht="24">
      <c r="B62" s="15" t="s">
        <v>123</v>
      </c>
      <c r="C62" s="5" t="s">
        <v>49</v>
      </c>
      <c r="D62" s="6" t="s">
        <v>52</v>
      </c>
      <c r="E62" s="6" t="s">
        <v>377</v>
      </c>
      <c r="F62" s="5"/>
      <c r="G62" s="7">
        <f aca="true" t="shared" si="26" ref="G62:L62">G63+G65</f>
        <v>17791390</v>
      </c>
      <c r="H62" s="7">
        <f t="shared" si="26"/>
        <v>-1330730</v>
      </c>
      <c r="I62" s="7">
        <f t="shared" si="26"/>
        <v>16460660</v>
      </c>
      <c r="J62" s="7">
        <f t="shared" si="26"/>
        <v>16460660</v>
      </c>
      <c r="K62" s="7">
        <f t="shared" si="26"/>
        <v>-16460660</v>
      </c>
      <c r="L62" s="7">
        <f t="shared" si="26"/>
        <v>0</v>
      </c>
      <c r="M62" s="13"/>
      <c r="N62" s="13"/>
    </row>
    <row r="63" spans="2:14" ht="24">
      <c r="B63" s="15" t="s">
        <v>125</v>
      </c>
      <c r="C63" s="5" t="s">
        <v>49</v>
      </c>
      <c r="D63" s="6" t="s">
        <v>52</v>
      </c>
      <c r="E63" s="6" t="s">
        <v>378</v>
      </c>
      <c r="F63" s="5"/>
      <c r="G63" s="7">
        <f aca="true" t="shared" si="27" ref="G63:L63">G64</f>
        <v>15468890</v>
      </c>
      <c r="H63" s="7">
        <f t="shared" si="27"/>
        <v>-1943720</v>
      </c>
      <c r="I63" s="7">
        <f t="shared" si="27"/>
        <v>13525170</v>
      </c>
      <c r="J63" s="7">
        <f t="shared" si="27"/>
        <v>13525170</v>
      </c>
      <c r="K63" s="7">
        <f t="shared" si="27"/>
        <v>-13525170</v>
      </c>
      <c r="L63" s="7">
        <f t="shared" si="27"/>
        <v>0</v>
      </c>
      <c r="M63" s="13"/>
      <c r="N63" s="13"/>
    </row>
    <row r="64" spans="2:14" ht="36">
      <c r="B64" s="15" t="s">
        <v>104</v>
      </c>
      <c r="C64" s="5" t="s">
        <v>49</v>
      </c>
      <c r="D64" s="6" t="s">
        <v>52</v>
      </c>
      <c r="E64" s="6" t="s">
        <v>378</v>
      </c>
      <c r="F64" s="5">
        <v>100</v>
      </c>
      <c r="G64" s="7">
        <v>15468890</v>
      </c>
      <c r="H64" s="7">
        <f>I64-G64</f>
        <v>-1943720</v>
      </c>
      <c r="I64" s="7">
        <f>10379200+3145970</f>
        <v>13525170</v>
      </c>
      <c r="J64" s="7">
        <f>10379200+3145970</f>
        <v>13525170</v>
      </c>
      <c r="K64" s="7">
        <f>L64-J64</f>
        <v>-13525170</v>
      </c>
      <c r="L64" s="7">
        <v>0</v>
      </c>
      <c r="M64" s="13"/>
      <c r="N64" s="13"/>
    </row>
    <row r="65" spans="2:14" ht="24">
      <c r="B65" s="15" t="s">
        <v>127</v>
      </c>
      <c r="C65" s="5" t="s">
        <v>49</v>
      </c>
      <c r="D65" s="6" t="s">
        <v>52</v>
      </c>
      <c r="E65" s="6" t="s">
        <v>379</v>
      </c>
      <c r="F65" s="5"/>
      <c r="G65" s="7">
        <f aca="true" t="shared" si="28" ref="G65:L65">G66+G67+G68</f>
        <v>2322500</v>
      </c>
      <c r="H65" s="7">
        <f t="shared" si="28"/>
        <v>612990</v>
      </c>
      <c r="I65" s="7">
        <f t="shared" si="28"/>
        <v>2935490</v>
      </c>
      <c r="J65" s="7">
        <f t="shared" si="28"/>
        <v>2935490</v>
      </c>
      <c r="K65" s="7">
        <f t="shared" si="28"/>
        <v>-2935490</v>
      </c>
      <c r="L65" s="7">
        <f t="shared" si="28"/>
        <v>0</v>
      </c>
      <c r="M65" s="13"/>
      <c r="N65" s="13"/>
    </row>
    <row r="66" spans="2:14" ht="36">
      <c r="B66" s="15" t="s">
        <v>104</v>
      </c>
      <c r="C66" s="5" t="s">
        <v>49</v>
      </c>
      <c r="D66" s="6" t="s">
        <v>52</v>
      </c>
      <c r="E66" s="6" t="s">
        <v>379</v>
      </c>
      <c r="F66" s="5">
        <v>100</v>
      </c>
      <c r="G66" s="7">
        <v>2322500</v>
      </c>
      <c r="H66" s="7">
        <f>I66-G66</f>
        <v>612990</v>
      </c>
      <c r="I66" s="7">
        <f>2254600+680890</f>
        <v>2935490</v>
      </c>
      <c r="J66" s="7">
        <f>2254600+680890</f>
        <v>2935490</v>
      </c>
      <c r="K66" s="7">
        <f>L66-J66</f>
        <v>-2935490</v>
      </c>
      <c r="L66" s="7">
        <v>0</v>
      </c>
      <c r="M66" s="13"/>
      <c r="N66" s="13"/>
    </row>
    <row r="67" spans="2:14" ht="24" hidden="1">
      <c r="B67" s="15" t="s">
        <v>105</v>
      </c>
      <c r="C67" s="5" t="s">
        <v>49</v>
      </c>
      <c r="D67" s="6" t="s">
        <v>52</v>
      </c>
      <c r="E67" s="6" t="s">
        <v>379</v>
      </c>
      <c r="F67" s="5">
        <v>200</v>
      </c>
      <c r="G67" s="7">
        <v>0</v>
      </c>
      <c r="H67" s="7">
        <f>I67-G67</f>
        <v>0</v>
      </c>
      <c r="I67" s="7">
        <v>0</v>
      </c>
      <c r="J67" s="7">
        <v>0</v>
      </c>
      <c r="K67" s="7">
        <f>L67-J67</f>
        <v>0</v>
      </c>
      <c r="L67" s="7">
        <v>0</v>
      </c>
      <c r="M67" s="13"/>
      <c r="N67" s="13"/>
    </row>
    <row r="68" spans="2:14" ht="12.75" hidden="1">
      <c r="B68" s="15" t="s">
        <v>108</v>
      </c>
      <c r="C68" s="5" t="s">
        <v>49</v>
      </c>
      <c r="D68" s="6" t="s">
        <v>52</v>
      </c>
      <c r="E68" s="6" t="s">
        <v>379</v>
      </c>
      <c r="F68" s="5">
        <v>800</v>
      </c>
      <c r="G68" s="7">
        <v>0</v>
      </c>
      <c r="H68" s="7">
        <f>I68-G68</f>
        <v>0</v>
      </c>
      <c r="I68" s="7">
        <v>0</v>
      </c>
      <c r="J68" s="7">
        <v>0</v>
      </c>
      <c r="K68" s="7">
        <f>L68-J68</f>
        <v>0</v>
      </c>
      <c r="L68" s="7">
        <v>0</v>
      </c>
      <c r="M68" s="13"/>
      <c r="N68" s="13"/>
    </row>
    <row r="69" spans="2:14" ht="12.75">
      <c r="B69" s="15" t="s">
        <v>5</v>
      </c>
      <c r="C69" s="5" t="s">
        <v>49</v>
      </c>
      <c r="D69" s="6" t="s">
        <v>58</v>
      </c>
      <c r="E69" s="6"/>
      <c r="F69" s="5"/>
      <c r="G69" s="7">
        <f aca="true" t="shared" si="29" ref="G69:L69">G71</f>
        <v>3600</v>
      </c>
      <c r="H69" s="7">
        <f t="shared" si="29"/>
        <v>-1800</v>
      </c>
      <c r="I69" s="7">
        <f t="shared" si="29"/>
        <v>1800</v>
      </c>
      <c r="J69" s="7">
        <f t="shared" si="29"/>
        <v>1600</v>
      </c>
      <c r="K69" s="7">
        <f t="shared" si="29"/>
        <v>-1600</v>
      </c>
      <c r="L69" s="7">
        <f t="shared" si="29"/>
        <v>0</v>
      </c>
      <c r="M69" s="13"/>
      <c r="N69" s="13"/>
    </row>
    <row r="70" spans="2:14" ht="12.75">
      <c r="B70" s="15" t="s">
        <v>121</v>
      </c>
      <c r="C70" s="5" t="s">
        <v>49</v>
      </c>
      <c r="D70" s="6" t="s">
        <v>58</v>
      </c>
      <c r="E70" s="6" t="s">
        <v>113</v>
      </c>
      <c r="F70" s="5"/>
      <c r="G70" s="7">
        <f aca="true" t="shared" si="30" ref="G70:J71">G71</f>
        <v>3600</v>
      </c>
      <c r="H70" s="7">
        <f t="shared" si="30"/>
        <v>-1800</v>
      </c>
      <c r="I70" s="7">
        <f t="shared" si="30"/>
        <v>1800</v>
      </c>
      <c r="J70" s="7">
        <f t="shared" si="30"/>
        <v>1600</v>
      </c>
      <c r="K70" s="7">
        <f>K71</f>
        <v>-1600</v>
      </c>
      <c r="L70" s="7">
        <f>L71</f>
        <v>0</v>
      </c>
      <c r="M70" s="13"/>
      <c r="N70" s="13"/>
    </row>
    <row r="71" spans="2:14" ht="36">
      <c r="B71" s="15" t="s">
        <v>129</v>
      </c>
      <c r="C71" s="5" t="s">
        <v>49</v>
      </c>
      <c r="D71" s="6" t="s">
        <v>58</v>
      </c>
      <c r="E71" s="6" t="s">
        <v>64</v>
      </c>
      <c r="F71" s="5"/>
      <c r="G71" s="7">
        <f t="shared" si="30"/>
        <v>3600</v>
      </c>
      <c r="H71" s="7">
        <f t="shared" si="30"/>
        <v>-1800</v>
      </c>
      <c r="I71" s="7">
        <f t="shared" si="30"/>
        <v>1800</v>
      </c>
      <c r="J71" s="7">
        <f t="shared" si="30"/>
        <v>1600</v>
      </c>
      <c r="K71" s="7">
        <f>K72</f>
        <v>-1600</v>
      </c>
      <c r="L71" s="7">
        <f>L72</f>
        <v>0</v>
      </c>
      <c r="M71" s="13"/>
      <c r="N71" s="13"/>
    </row>
    <row r="72" spans="2:14" ht="24">
      <c r="B72" s="15" t="s">
        <v>105</v>
      </c>
      <c r="C72" s="5" t="s">
        <v>49</v>
      </c>
      <c r="D72" s="6" t="s">
        <v>58</v>
      </c>
      <c r="E72" s="6" t="s">
        <v>64</v>
      </c>
      <c r="F72" s="5">
        <v>200</v>
      </c>
      <c r="G72" s="7">
        <v>3600</v>
      </c>
      <c r="H72" s="7">
        <f>I72-G72</f>
        <v>-1800</v>
      </c>
      <c r="I72" s="7">
        <v>1800</v>
      </c>
      <c r="J72" s="7">
        <v>1600</v>
      </c>
      <c r="K72" s="7">
        <f>L72-J72</f>
        <v>-1600</v>
      </c>
      <c r="L72" s="7">
        <v>0</v>
      </c>
      <c r="M72" s="13"/>
      <c r="N72" s="13"/>
    </row>
    <row r="73" spans="2:14" ht="24">
      <c r="B73" s="15" t="s">
        <v>31</v>
      </c>
      <c r="C73" s="5" t="s">
        <v>49</v>
      </c>
      <c r="D73" s="6" t="s">
        <v>53</v>
      </c>
      <c r="E73" s="6"/>
      <c r="F73" s="5"/>
      <c r="G73" s="7">
        <f aca="true" t="shared" si="31" ref="G73:L73">G74+G77+G104+G109</f>
        <v>9397770</v>
      </c>
      <c r="H73" s="7">
        <f t="shared" si="31"/>
        <v>398073</v>
      </c>
      <c r="I73" s="7">
        <f t="shared" si="31"/>
        <v>9795843</v>
      </c>
      <c r="J73" s="7">
        <f t="shared" si="31"/>
        <v>9795843</v>
      </c>
      <c r="K73" s="7">
        <f t="shared" si="31"/>
        <v>-9795843</v>
      </c>
      <c r="L73" s="7">
        <f t="shared" si="31"/>
        <v>0</v>
      </c>
      <c r="M73" s="13"/>
      <c r="N73" s="13"/>
    </row>
    <row r="74" spans="2:14" ht="24" hidden="1">
      <c r="B74" s="15" t="s">
        <v>158</v>
      </c>
      <c r="C74" s="5" t="s">
        <v>49</v>
      </c>
      <c r="D74" s="6" t="s">
        <v>53</v>
      </c>
      <c r="E74" s="6" t="s">
        <v>101</v>
      </c>
      <c r="F74" s="5"/>
      <c r="G74" s="7">
        <f aca="true" t="shared" si="32" ref="G74:J75">G75</f>
        <v>0</v>
      </c>
      <c r="H74" s="7">
        <f t="shared" si="32"/>
        <v>0</v>
      </c>
      <c r="I74" s="7">
        <f t="shared" si="32"/>
        <v>0</v>
      </c>
      <c r="J74" s="7">
        <f t="shared" si="32"/>
        <v>0</v>
      </c>
      <c r="K74" s="7">
        <f>K75</f>
        <v>0</v>
      </c>
      <c r="L74" s="7">
        <f>L75</f>
        <v>0</v>
      </c>
      <c r="M74" s="13"/>
      <c r="N74" s="13"/>
    </row>
    <row r="75" spans="2:14" ht="24" hidden="1">
      <c r="B75" s="15" t="s">
        <v>159</v>
      </c>
      <c r="C75" s="5" t="s">
        <v>49</v>
      </c>
      <c r="D75" s="6" t="s">
        <v>53</v>
      </c>
      <c r="E75" s="6" t="s">
        <v>87</v>
      </c>
      <c r="F75" s="5"/>
      <c r="G75" s="7">
        <f t="shared" si="32"/>
        <v>0</v>
      </c>
      <c r="H75" s="7">
        <f t="shared" si="32"/>
        <v>0</v>
      </c>
      <c r="I75" s="7">
        <f t="shared" si="32"/>
        <v>0</v>
      </c>
      <c r="J75" s="7">
        <f t="shared" si="32"/>
        <v>0</v>
      </c>
      <c r="K75" s="7">
        <f>K76</f>
        <v>0</v>
      </c>
      <c r="L75" s="7">
        <f>L76</f>
        <v>0</v>
      </c>
      <c r="M75" s="13"/>
      <c r="N75" s="13"/>
    </row>
    <row r="76" spans="2:14" ht="24" hidden="1">
      <c r="B76" s="15" t="s">
        <v>105</v>
      </c>
      <c r="C76" s="5" t="s">
        <v>49</v>
      </c>
      <c r="D76" s="6" t="s">
        <v>53</v>
      </c>
      <c r="E76" s="6" t="s">
        <v>87</v>
      </c>
      <c r="F76" s="5">
        <v>200</v>
      </c>
      <c r="G76" s="7"/>
      <c r="H76" s="7"/>
      <c r="I76" s="7"/>
      <c r="J76" s="7"/>
      <c r="K76" s="7"/>
      <c r="L76" s="7">
        <v>0</v>
      </c>
      <c r="M76" s="13"/>
      <c r="N76" s="13"/>
    </row>
    <row r="77" spans="2:14" ht="24">
      <c r="B77" s="15" t="s">
        <v>471</v>
      </c>
      <c r="C77" s="5" t="s">
        <v>49</v>
      </c>
      <c r="D77" s="6" t="s">
        <v>53</v>
      </c>
      <c r="E77" s="6" t="s">
        <v>298</v>
      </c>
      <c r="F77" s="5"/>
      <c r="G77" s="7">
        <f aca="true" t="shared" si="33" ref="G77:L77">G93+G78</f>
        <v>7210400</v>
      </c>
      <c r="H77" s="7">
        <f t="shared" si="33"/>
        <v>364423</v>
      </c>
      <c r="I77" s="7">
        <f t="shared" si="33"/>
        <v>7574823</v>
      </c>
      <c r="J77" s="7">
        <f t="shared" si="33"/>
        <v>7574823</v>
      </c>
      <c r="K77" s="7">
        <f t="shared" si="33"/>
        <v>-7574823</v>
      </c>
      <c r="L77" s="7">
        <f t="shared" si="33"/>
        <v>0</v>
      </c>
      <c r="M77" s="13"/>
      <c r="N77" s="13"/>
    </row>
    <row r="78" spans="2:14" ht="24">
      <c r="B78" s="15" t="s">
        <v>372</v>
      </c>
      <c r="C78" s="5" t="s">
        <v>49</v>
      </c>
      <c r="D78" s="6" t="s">
        <v>53</v>
      </c>
      <c r="E78" s="6" t="s">
        <v>301</v>
      </c>
      <c r="F78" s="5"/>
      <c r="G78" s="7">
        <f aca="true" t="shared" si="34" ref="G78:L78">G79</f>
        <v>900</v>
      </c>
      <c r="H78" s="7">
        <f t="shared" si="34"/>
        <v>-900</v>
      </c>
      <c r="I78" s="7">
        <f t="shared" si="34"/>
        <v>0</v>
      </c>
      <c r="J78" s="7">
        <f t="shared" si="34"/>
        <v>0</v>
      </c>
      <c r="K78" s="7">
        <f t="shared" si="34"/>
        <v>0</v>
      </c>
      <c r="L78" s="7">
        <f t="shared" si="34"/>
        <v>0</v>
      </c>
      <c r="M78" s="13"/>
      <c r="N78" s="13"/>
    </row>
    <row r="79" spans="2:14" ht="24">
      <c r="B79" s="15" t="s">
        <v>531</v>
      </c>
      <c r="C79" s="5" t="s">
        <v>49</v>
      </c>
      <c r="D79" s="6" t="s">
        <v>53</v>
      </c>
      <c r="E79" s="6" t="s">
        <v>532</v>
      </c>
      <c r="F79" s="5"/>
      <c r="G79" s="7">
        <f aca="true" t="shared" si="35" ref="G79:L79">G80+G82</f>
        <v>900</v>
      </c>
      <c r="H79" s="7">
        <f t="shared" si="35"/>
        <v>-900</v>
      </c>
      <c r="I79" s="7">
        <f t="shared" si="35"/>
        <v>0</v>
      </c>
      <c r="J79" s="7">
        <f t="shared" si="35"/>
        <v>0</v>
      </c>
      <c r="K79" s="7">
        <f t="shared" si="35"/>
        <v>0</v>
      </c>
      <c r="L79" s="7">
        <f t="shared" si="35"/>
        <v>0</v>
      </c>
      <c r="M79" s="13"/>
      <c r="N79" s="13"/>
    </row>
    <row r="80" spans="2:14" ht="12.75" hidden="1">
      <c r="B80" s="15" t="s">
        <v>533</v>
      </c>
      <c r="C80" s="5" t="s">
        <v>49</v>
      </c>
      <c r="D80" s="6" t="s">
        <v>53</v>
      </c>
      <c r="E80" s="6" t="s">
        <v>534</v>
      </c>
      <c r="F80" s="5"/>
      <c r="G80" s="7">
        <f aca="true" t="shared" si="36" ref="G80:L80">G81</f>
        <v>0</v>
      </c>
      <c r="H80" s="7">
        <f t="shared" si="36"/>
        <v>0</v>
      </c>
      <c r="I80" s="7">
        <f t="shared" si="36"/>
        <v>0</v>
      </c>
      <c r="J80" s="7">
        <f t="shared" si="36"/>
        <v>0</v>
      </c>
      <c r="K80" s="7">
        <f t="shared" si="36"/>
        <v>0</v>
      </c>
      <c r="L80" s="7">
        <f t="shared" si="36"/>
        <v>0</v>
      </c>
      <c r="M80" s="13"/>
      <c r="N80" s="13"/>
    </row>
    <row r="81" spans="2:14" ht="24" hidden="1">
      <c r="B81" s="15" t="s">
        <v>105</v>
      </c>
      <c r="C81" s="5" t="s">
        <v>49</v>
      </c>
      <c r="D81" s="6" t="s">
        <v>53</v>
      </c>
      <c r="E81" s="6" t="s">
        <v>534</v>
      </c>
      <c r="F81" s="5" t="s">
        <v>192</v>
      </c>
      <c r="G81" s="7"/>
      <c r="H81" s="7">
        <f>I81-G81</f>
        <v>0</v>
      </c>
      <c r="I81" s="7"/>
      <c r="J81" s="7"/>
      <c r="K81" s="7">
        <f>L81-J81</f>
        <v>0</v>
      </c>
      <c r="L81" s="7">
        <v>0</v>
      </c>
      <c r="M81" s="13"/>
      <c r="N81" s="13"/>
    </row>
    <row r="82" spans="2:14" ht="24">
      <c r="B82" s="15" t="s">
        <v>570</v>
      </c>
      <c r="C82" s="5" t="s">
        <v>49</v>
      </c>
      <c r="D82" s="6" t="s">
        <v>53</v>
      </c>
      <c r="E82" s="6" t="s">
        <v>569</v>
      </c>
      <c r="F82" s="5"/>
      <c r="G82" s="7">
        <f aca="true" t="shared" si="37" ref="G82:L82">G83</f>
        <v>900</v>
      </c>
      <c r="H82" s="7">
        <f t="shared" si="37"/>
        <v>-900</v>
      </c>
      <c r="I82" s="7">
        <f t="shared" si="37"/>
        <v>0</v>
      </c>
      <c r="J82" s="7">
        <f t="shared" si="37"/>
        <v>0</v>
      </c>
      <c r="K82" s="7">
        <f t="shared" si="37"/>
        <v>0</v>
      </c>
      <c r="L82" s="7">
        <f t="shared" si="37"/>
        <v>0</v>
      </c>
      <c r="M82" s="13"/>
      <c r="N82" s="13"/>
    </row>
    <row r="83" spans="2:14" ht="24">
      <c r="B83" s="15" t="s">
        <v>105</v>
      </c>
      <c r="C83" s="5" t="s">
        <v>49</v>
      </c>
      <c r="D83" s="6" t="s">
        <v>53</v>
      </c>
      <c r="E83" s="6" t="s">
        <v>569</v>
      </c>
      <c r="F83" s="5" t="s">
        <v>192</v>
      </c>
      <c r="G83" s="7">
        <v>900</v>
      </c>
      <c r="H83" s="7">
        <f>I83-G83</f>
        <v>-900</v>
      </c>
      <c r="I83" s="7">
        <v>0</v>
      </c>
      <c r="J83" s="7">
        <v>0</v>
      </c>
      <c r="K83" s="7">
        <f>L83-J83</f>
        <v>0</v>
      </c>
      <c r="L83" s="7">
        <v>0</v>
      </c>
      <c r="M83" s="13"/>
      <c r="N83" s="13"/>
    </row>
    <row r="84" spans="2:12" ht="24" hidden="1">
      <c r="B84" s="15" t="s">
        <v>590</v>
      </c>
      <c r="C84" s="5" t="s">
        <v>49</v>
      </c>
      <c r="D84" s="6" t="s">
        <v>53</v>
      </c>
      <c r="E84" s="5" t="s">
        <v>591</v>
      </c>
      <c r="F84" s="5"/>
      <c r="G84" s="7">
        <f aca="true" t="shared" si="38" ref="G84:L84">G87</f>
        <v>0</v>
      </c>
      <c r="H84" s="7">
        <f t="shared" si="38"/>
        <v>0</v>
      </c>
      <c r="I84" s="7">
        <f t="shared" si="38"/>
        <v>0</v>
      </c>
      <c r="J84" s="7">
        <f t="shared" si="38"/>
        <v>0</v>
      </c>
      <c r="K84" s="7">
        <f t="shared" si="38"/>
        <v>0</v>
      </c>
      <c r="L84" s="7">
        <f t="shared" si="38"/>
        <v>0</v>
      </c>
    </row>
    <row r="85" spans="2:14" ht="12.75" hidden="1">
      <c r="B85" s="15" t="s">
        <v>592</v>
      </c>
      <c r="C85" s="5" t="s">
        <v>49</v>
      </c>
      <c r="D85" s="6" t="s">
        <v>53</v>
      </c>
      <c r="E85" s="5" t="s">
        <v>593</v>
      </c>
      <c r="F85" s="5"/>
      <c r="G85" s="7">
        <f aca="true" t="shared" si="39" ref="G85:L85">G86</f>
        <v>0</v>
      </c>
      <c r="H85" s="7">
        <f t="shared" si="39"/>
        <v>0</v>
      </c>
      <c r="I85" s="7">
        <f t="shared" si="39"/>
        <v>0</v>
      </c>
      <c r="J85" s="7">
        <f t="shared" si="39"/>
        <v>0</v>
      </c>
      <c r="K85" s="7">
        <f t="shared" si="39"/>
        <v>0</v>
      </c>
      <c r="L85" s="7">
        <f t="shared" si="39"/>
        <v>0</v>
      </c>
      <c r="M85" s="13"/>
      <c r="N85" s="13"/>
    </row>
    <row r="86" spans="2:14" ht="24" hidden="1">
      <c r="B86" s="15" t="s">
        <v>105</v>
      </c>
      <c r="C86" s="5" t="s">
        <v>49</v>
      </c>
      <c r="D86" s="6" t="s">
        <v>53</v>
      </c>
      <c r="E86" s="5" t="s">
        <v>593</v>
      </c>
      <c r="F86" s="5" t="s">
        <v>192</v>
      </c>
      <c r="G86" s="7">
        <v>0</v>
      </c>
      <c r="H86" s="7">
        <f>I86-G86</f>
        <v>0</v>
      </c>
      <c r="I86" s="7">
        <v>0</v>
      </c>
      <c r="J86" s="7">
        <v>0</v>
      </c>
      <c r="K86" s="7">
        <f>L86-J86</f>
        <v>0</v>
      </c>
      <c r="L86" s="7">
        <v>0</v>
      </c>
      <c r="M86" s="13"/>
      <c r="N86" s="13"/>
    </row>
    <row r="87" spans="2:12" ht="12.75" hidden="1">
      <c r="B87" s="15" t="s">
        <v>596</v>
      </c>
      <c r="C87" s="5" t="s">
        <v>49</v>
      </c>
      <c r="D87" s="6" t="s">
        <v>53</v>
      </c>
      <c r="E87" s="5" t="s">
        <v>597</v>
      </c>
      <c r="F87" s="5"/>
      <c r="G87" s="7">
        <f aca="true" t="shared" si="40" ref="G87:L87">G88</f>
        <v>0</v>
      </c>
      <c r="H87" s="7">
        <f t="shared" si="40"/>
        <v>0</v>
      </c>
      <c r="I87" s="7">
        <f t="shared" si="40"/>
        <v>0</v>
      </c>
      <c r="J87" s="7">
        <f t="shared" si="40"/>
        <v>0</v>
      </c>
      <c r="K87" s="7">
        <f t="shared" si="40"/>
        <v>0</v>
      </c>
      <c r="L87" s="7">
        <f t="shared" si="40"/>
        <v>0</v>
      </c>
    </row>
    <row r="88" spans="2:12" ht="24" hidden="1">
      <c r="B88" s="15" t="s">
        <v>105</v>
      </c>
      <c r="C88" s="5" t="s">
        <v>49</v>
      </c>
      <c r="D88" s="6" t="s">
        <v>53</v>
      </c>
      <c r="E88" s="5" t="s">
        <v>597</v>
      </c>
      <c r="F88" s="5" t="s">
        <v>192</v>
      </c>
      <c r="G88" s="7">
        <v>0</v>
      </c>
      <c r="H88" s="7">
        <f>I88-G88</f>
        <v>0</v>
      </c>
      <c r="I88" s="7">
        <v>0</v>
      </c>
      <c r="J88" s="7">
        <v>0</v>
      </c>
      <c r="K88" s="7">
        <f>L88-J88</f>
        <v>0</v>
      </c>
      <c r="L88" s="7">
        <v>0</v>
      </c>
    </row>
    <row r="89" spans="2:14" ht="48" hidden="1">
      <c r="B89" s="15" t="s">
        <v>594</v>
      </c>
      <c r="C89" s="5" t="s">
        <v>49</v>
      </c>
      <c r="D89" s="6" t="s">
        <v>53</v>
      </c>
      <c r="E89" s="5" t="s">
        <v>595</v>
      </c>
      <c r="F89" s="5"/>
      <c r="G89" s="7">
        <f aca="true" t="shared" si="41" ref="G89:L89">G90</f>
        <v>0</v>
      </c>
      <c r="H89" s="7">
        <f t="shared" si="41"/>
        <v>0</v>
      </c>
      <c r="I89" s="7">
        <f t="shared" si="41"/>
        <v>0</v>
      </c>
      <c r="J89" s="7">
        <f t="shared" si="41"/>
        <v>0</v>
      </c>
      <c r="K89" s="7">
        <f t="shared" si="41"/>
        <v>0</v>
      </c>
      <c r="L89" s="7">
        <f t="shared" si="41"/>
        <v>0</v>
      </c>
      <c r="M89" s="13"/>
      <c r="N89" s="13"/>
    </row>
    <row r="90" spans="2:14" ht="24" hidden="1">
      <c r="B90" s="15" t="s">
        <v>105</v>
      </c>
      <c r="C90" s="5" t="s">
        <v>49</v>
      </c>
      <c r="D90" s="6" t="s">
        <v>53</v>
      </c>
      <c r="E90" s="5" t="s">
        <v>595</v>
      </c>
      <c r="F90" s="5" t="s">
        <v>192</v>
      </c>
      <c r="G90" s="7">
        <v>0</v>
      </c>
      <c r="H90" s="7">
        <f>I90-G90</f>
        <v>0</v>
      </c>
      <c r="I90" s="7">
        <v>0</v>
      </c>
      <c r="J90" s="7">
        <v>0</v>
      </c>
      <c r="K90" s="7">
        <f>L90-J90</f>
        <v>0</v>
      </c>
      <c r="L90" s="7">
        <v>0</v>
      </c>
      <c r="M90" s="13"/>
      <c r="N90" s="13"/>
    </row>
    <row r="91" spans="2:14" ht="48" hidden="1">
      <c r="B91" s="15" t="s">
        <v>594</v>
      </c>
      <c r="C91" s="5" t="s">
        <v>49</v>
      </c>
      <c r="D91" s="6" t="s">
        <v>53</v>
      </c>
      <c r="E91" s="5" t="s">
        <v>665</v>
      </c>
      <c r="F91" s="5"/>
      <c r="G91" s="7">
        <f aca="true" t="shared" si="42" ref="G91:L91">G92</f>
        <v>0</v>
      </c>
      <c r="H91" s="7">
        <f t="shared" si="42"/>
        <v>0</v>
      </c>
      <c r="I91" s="7">
        <f t="shared" si="42"/>
        <v>0</v>
      </c>
      <c r="J91" s="7">
        <f t="shared" si="42"/>
        <v>0</v>
      </c>
      <c r="K91" s="7">
        <f t="shared" si="42"/>
        <v>0</v>
      </c>
      <c r="L91" s="7">
        <f t="shared" si="42"/>
        <v>0</v>
      </c>
      <c r="M91" s="13"/>
      <c r="N91" s="13"/>
    </row>
    <row r="92" spans="2:14" ht="24" hidden="1">
      <c r="B92" s="15" t="s">
        <v>105</v>
      </c>
      <c r="C92" s="5" t="s">
        <v>49</v>
      </c>
      <c r="D92" s="6" t="s">
        <v>53</v>
      </c>
      <c r="E92" s="5" t="s">
        <v>665</v>
      </c>
      <c r="F92" s="5" t="s">
        <v>192</v>
      </c>
      <c r="G92" s="7">
        <v>0</v>
      </c>
      <c r="H92" s="7">
        <f>I92-G92</f>
        <v>0</v>
      </c>
      <c r="I92" s="7">
        <v>0</v>
      </c>
      <c r="J92" s="7">
        <v>0</v>
      </c>
      <c r="K92" s="7">
        <f>L92-J92</f>
        <v>0</v>
      </c>
      <c r="L92" s="7">
        <v>0</v>
      </c>
      <c r="M92" s="13"/>
      <c r="N92" s="13"/>
    </row>
    <row r="93" spans="2:14" ht="36">
      <c r="B93" s="15" t="s">
        <v>470</v>
      </c>
      <c r="C93" s="5" t="s">
        <v>49</v>
      </c>
      <c r="D93" s="6" t="s">
        <v>53</v>
      </c>
      <c r="E93" s="6" t="s">
        <v>299</v>
      </c>
      <c r="F93" s="5"/>
      <c r="G93" s="7">
        <f aca="true" t="shared" si="43" ref="G93:L93">G94+G98+G100</f>
        <v>7209500</v>
      </c>
      <c r="H93" s="7">
        <f t="shared" si="43"/>
        <v>365323</v>
      </c>
      <c r="I93" s="7">
        <f t="shared" si="43"/>
        <v>7574823</v>
      </c>
      <c r="J93" s="7">
        <f t="shared" si="43"/>
        <v>7574823</v>
      </c>
      <c r="K93" s="7">
        <f t="shared" si="43"/>
        <v>-7574823</v>
      </c>
      <c r="L93" s="7">
        <f t="shared" si="43"/>
        <v>0</v>
      </c>
      <c r="M93" s="13"/>
      <c r="N93" s="13"/>
    </row>
    <row r="94" spans="2:14" ht="36" hidden="1">
      <c r="B94" s="15" t="s">
        <v>371</v>
      </c>
      <c r="C94" s="5" t="s">
        <v>49</v>
      </c>
      <c r="D94" s="6" t="s">
        <v>53</v>
      </c>
      <c r="E94" s="6" t="s">
        <v>300</v>
      </c>
      <c r="F94" s="5"/>
      <c r="G94" s="7">
        <f aca="true" t="shared" si="44" ref="G94:L94">G95</f>
        <v>0</v>
      </c>
      <c r="H94" s="7">
        <f t="shared" si="44"/>
        <v>0</v>
      </c>
      <c r="I94" s="7">
        <f t="shared" si="44"/>
        <v>0</v>
      </c>
      <c r="J94" s="7">
        <f t="shared" si="44"/>
        <v>0</v>
      </c>
      <c r="K94" s="7">
        <f t="shared" si="44"/>
        <v>0</v>
      </c>
      <c r="L94" s="7">
        <f t="shared" si="44"/>
        <v>0</v>
      </c>
      <c r="M94" s="13"/>
      <c r="N94" s="13"/>
    </row>
    <row r="95" spans="2:14" ht="24" hidden="1">
      <c r="B95" s="15" t="s">
        <v>105</v>
      </c>
      <c r="C95" s="5" t="s">
        <v>49</v>
      </c>
      <c r="D95" s="6" t="s">
        <v>53</v>
      </c>
      <c r="E95" s="6" t="s">
        <v>300</v>
      </c>
      <c r="F95" s="5" t="s">
        <v>192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13"/>
      <c r="N95" s="13"/>
    </row>
    <row r="96" spans="2:14" ht="36">
      <c r="B96" s="15" t="s">
        <v>700</v>
      </c>
      <c r="C96" s="5" t="s">
        <v>49</v>
      </c>
      <c r="D96" s="6" t="s">
        <v>53</v>
      </c>
      <c r="E96" s="6" t="s">
        <v>511</v>
      </c>
      <c r="F96" s="5"/>
      <c r="G96" s="7">
        <f aca="true" t="shared" si="45" ref="G96:L96">G98+G100</f>
        <v>7209500</v>
      </c>
      <c r="H96" s="7">
        <f t="shared" si="45"/>
        <v>365323</v>
      </c>
      <c r="I96" s="7">
        <f t="shared" si="45"/>
        <v>7574823</v>
      </c>
      <c r="J96" s="7">
        <f t="shared" si="45"/>
        <v>7574823</v>
      </c>
      <c r="K96" s="7">
        <f t="shared" si="45"/>
        <v>-7574823</v>
      </c>
      <c r="L96" s="7">
        <f t="shared" si="45"/>
        <v>0</v>
      </c>
      <c r="M96" s="13"/>
      <c r="N96" s="13"/>
    </row>
    <row r="97" spans="2:14" ht="24">
      <c r="B97" s="15" t="s">
        <v>535</v>
      </c>
      <c r="C97" s="5" t="s">
        <v>49</v>
      </c>
      <c r="D97" s="6" t="s">
        <v>53</v>
      </c>
      <c r="E97" s="6" t="s">
        <v>536</v>
      </c>
      <c r="F97" s="5"/>
      <c r="G97" s="7">
        <f aca="true" t="shared" si="46" ref="G97:L97">G98+G100</f>
        <v>7209500</v>
      </c>
      <c r="H97" s="7">
        <f t="shared" si="46"/>
        <v>365323</v>
      </c>
      <c r="I97" s="7">
        <f t="shared" si="46"/>
        <v>7574823</v>
      </c>
      <c r="J97" s="7">
        <f t="shared" si="46"/>
        <v>7574823</v>
      </c>
      <c r="K97" s="7">
        <f t="shared" si="46"/>
        <v>-7574823</v>
      </c>
      <c r="L97" s="7">
        <f t="shared" si="46"/>
        <v>0</v>
      </c>
      <c r="M97" s="13"/>
      <c r="N97" s="13"/>
    </row>
    <row r="98" spans="2:14" ht="24">
      <c r="B98" s="15" t="s">
        <v>160</v>
      </c>
      <c r="C98" s="5" t="s">
        <v>49</v>
      </c>
      <c r="D98" s="6" t="s">
        <v>53</v>
      </c>
      <c r="E98" s="6" t="s">
        <v>423</v>
      </c>
      <c r="F98" s="5"/>
      <c r="G98" s="7">
        <f aca="true" t="shared" si="47" ref="G98:L98">G99</f>
        <v>5650060</v>
      </c>
      <c r="H98" s="7">
        <f t="shared" si="47"/>
        <v>158060</v>
      </c>
      <c r="I98" s="7">
        <f t="shared" si="47"/>
        <v>5808120</v>
      </c>
      <c r="J98" s="7">
        <f t="shared" si="47"/>
        <v>5808120</v>
      </c>
      <c r="K98" s="7">
        <f t="shared" si="47"/>
        <v>-5808120</v>
      </c>
      <c r="L98" s="7">
        <f t="shared" si="47"/>
        <v>0</v>
      </c>
      <c r="M98" s="13"/>
      <c r="N98" s="13"/>
    </row>
    <row r="99" spans="2:14" ht="36">
      <c r="B99" s="15" t="s">
        <v>104</v>
      </c>
      <c r="C99" s="5" t="s">
        <v>49</v>
      </c>
      <c r="D99" s="6" t="s">
        <v>53</v>
      </c>
      <c r="E99" s="6" t="s">
        <v>423</v>
      </c>
      <c r="F99" s="5" t="s">
        <v>90</v>
      </c>
      <c r="G99" s="7">
        <v>5650060</v>
      </c>
      <c r="H99" s="7">
        <f>I99-G99</f>
        <v>158060</v>
      </c>
      <c r="I99" s="7">
        <f>4460920+1347200</f>
        <v>5808120</v>
      </c>
      <c r="J99" s="7">
        <f>4460920+1347200</f>
        <v>5808120</v>
      </c>
      <c r="K99" s="7">
        <f>L99-J99</f>
        <v>-5808120</v>
      </c>
      <c r="L99" s="7">
        <v>0</v>
      </c>
      <c r="M99" s="13"/>
      <c r="N99" s="13"/>
    </row>
    <row r="100" spans="2:14" ht="24">
      <c r="B100" s="15" t="s">
        <v>161</v>
      </c>
      <c r="C100" s="5" t="s">
        <v>49</v>
      </c>
      <c r="D100" s="6" t="s">
        <v>53</v>
      </c>
      <c r="E100" s="6" t="s">
        <v>424</v>
      </c>
      <c r="F100" s="5"/>
      <c r="G100" s="7">
        <f aca="true" t="shared" si="48" ref="G100:L100">G101+G102+G103</f>
        <v>1559440</v>
      </c>
      <c r="H100" s="7">
        <f t="shared" si="48"/>
        <v>207263</v>
      </c>
      <c r="I100" s="7">
        <f t="shared" si="48"/>
        <v>1766703</v>
      </c>
      <c r="J100" s="7">
        <f t="shared" si="48"/>
        <v>1766703</v>
      </c>
      <c r="K100" s="7">
        <f t="shared" si="48"/>
        <v>-1766703</v>
      </c>
      <c r="L100" s="7">
        <f t="shared" si="48"/>
        <v>0</v>
      </c>
      <c r="M100" s="13"/>
      <c r="N100" s="13"/>
    </row>
    <row r="101" spans="2:14" ht="36">
      <c r="B101" s="15" t="s">
        <v>104</v>
      </c>
      <c r="C101" s="5" t="s">
        <v>49</v>
      </c>
      <c r="D101" s="6" t="s">
        <v>53</v>
      </c>
      <c r="E101" s="6" t="s">
        <v>424</v>
      </c>
      <c r="F101" s="5" t="s">
        <v>90</v>
      </c>
      <c r="G101" s="7">
        <v>1559440</v>
      </c>
      <c r="H101" s="7">
        <f>I101-G101</f>
        <v>207263</v>
      </c>
      <c r="I101" s="7">
        <f>1356913+409790</f>
        <v>1766703</v>
      </c>
      <c r="J101" s="7">
        <f>1356913+409790</f>
        <v>1766703</v>
      </c>
      <c r="K101" s="7">
        <f>L101-J101</f>
        <v>-1766703</v>
      </c>
      <c r="L101" s="7">
        <v>0</v>
      </c>
      <c r="M101" s="13"/>
      <c r="N101" s="13"/>
    </row>
    <row r="102" spans="2:14" ht="24" hidden="1">
      <c r="B102" s="15" t="s">
        <v>105</v>
      </c>
      <c r="C102" s="5" t="s">
        <v>49</v>
      </c>
      <c r="D102" s="6" t="s">
        <v>53</v>
      </c>
      <c r="E102" s="6" t="s">
        <v>424</v>
      </c>
      <c r="F102" s="5" t="s">
        <v>192</v>
      </c>
      <c r="G102" s="7">
        <v>0</v>
      </c>
      <c r="H102" s="7">
        <f>I102-G102</f>
        <v>0</v>
      </c>
      <c r="I102" s="7">
        <v>0</v>
      </c>
      <c r="J102" s="7">
        <v>0</v>
      </c>
      <c r="K102" s="7">
        <f>L102-J102</f>
        <v>0</v>
      </c>
      <c r="L102" s="7">
        <v>0</v>
      </c>
      <c r="M102" s="13"/>
      <c r="N102" s="13"/>
    </row>
    <row r="103" spans="2:14" ht="12.75" hidden="1">
      <c r="B103" s="15" t="s">
        <v>108</v>
      </c>
      <c r="C103" s="5" t="s">
        <v>49</v>
      </c>
      <c r="D103" s="6" t="s">
        <v>53</v>
      </c>
      <c r="E103" s="6" t="s">
        <v>424</v>
      </c>
      <c r="F103" s="5" t="s">
        <v>189</v>
      </c>
      <c r="G103" s="7"/>
      <c r="H103" s="7"/>
      <c r="I103" s="7"/>
      <c r="J103" s="7"/>
      <c r="K103" s="7"/>
      <c r="L103" s="7">
        <v>0</v>
      </c>
      <c r="M103" s="13"/>
      <c r="N103" s="13"/>
    </row>
    <row r="104" spans="2:12" ht="24" hidden="1">
      <c r="B104" s="15" t="s">
        <v>657</v>
      </c>
      <c r="C104" s="5" t="s">
        <v>49</v>
      </c>
      <c r="D104" s="6" t="s">
        <v>53</v>
      </c>
      <c r="E104" s="5" t="s">
        <v>629</v>
      </c>
      <c r="F104" s="5"/>
      <c r="G104" s="7">
        <f aca="true" t="shared" si="49" ref="G104:J107">G105</f>
        <v>0</v>
      </c>
      <c r="H104" s="7">
        <f t="shared" si="49"/>
        <v>0</v>
      </c>
      <c r="I104" s="7">
        <f t="shared" si="49"/>
        <v>0</v>
      </c>
      <c r="J104" s="7">
        <f t="shared" si="49"/>
        <v>0</v>
      </c>
      <c r="K104" s="7">
        <f aca="true" t="shared" si="50" ref="K104:L107">K105</f>
        <v>0</v>
      </c>
      <c r="L104" s="7">
        <f t="shared" si="50"/>
        <v>0</v>
      </c>
    </row>
    <row r="105" spans="2:12" ht="12.75" hidden="1">
      <c r="B105" s="15" t="s">
        <v>658</v>
      </c>
      <c r="C105" s="5" t="s">
        <v>49</v>
      </c>
      <c r="D105" s="6" t="s">
        <v>53</v>
      </c>
      <c r="E105" s="5" t="s">
        <v>631</v>
      </c>
      <c r="F105" s="5"/>
      <c r="G105" s="7">
        <f t="shared" si="49"/>
        <v>0</v>
      </c>
      <c r="H105" s="7">
        <f t="shared" si="49"/>
        <v>0</v>
      </c>
      <c r="I105" s="7">
        <f t="shared" si="49"/>
        <v>0</v>
      </c>
      <c r="J105" s="7">
        <f t="shared" si="49"/>
        <v>0</v>
      </c>
      <c r="K105" s="7">
        <f t="shared" si="50"/>
        <v>0</v>
      </c>
      <c r="L105" s="7">
        <f t="shared" si="50"/>
        <v>0</v>
      </c>
    </row>
    <row r="106" spans="2:12" ht="12.75" hidden="1">
      <c r="B106" s="15" t="s">
        <v>632</v>
      </c>
      <c r="C106" s="5" t="s">
        <v>49</v>
      </c>
      <c r="D106" s="6" t="s">
        <v>53</v>
      </c>
      <c r="E106" s="5" t="s">
        <v>633</v>
      </c>
      <c r="F106" s="5"/>
      <c r="G106" s="7">
        <f t="shared" si="49"/>
        <v>0</v>
      </c>
      <c r="H106" s="7">
        <f t="shared" si="49"/>
        <v>0</v>
      </c>
      <c r="I106" s="7">
        <f t="shared" si="49"/>
        <v>0</v>
      </c>
      <c r="J106" s="7">
        <f t="shared" si="49"/>
        <v>0</v>
      </c>
      <c r="K106" s="7">
        <f t="shared" si="50"/>
        <v>0</v>
      </c>
      <c r="L106" s="7">
        <f t="shared" si="50"/>
        <v>0</v>
      </c>
    </row>
    <row r="107" spans="2:12" ht="12.75" hidden="1">
      <c r="B107" s="15" t="s">
        <v>634</v>
      </c>
      <c r="C107" s="5" t="s">
        <v>49</v>
      </c>
      <c r="D107" s="6" t="s">
        <v>53</v>
      </c>
      <c r="E107" s="5" t="s">
        <v>635</v>
      </c>
      <c r="F107" s="5"/>
      <c r="G107" s="7">
        <f t="shared" si="49"/>
        <v>0</v>
      </c>
      <c r="H107" s="7">
        <f t="shared" si="49"/>
        <v>0</v>
      </c>
      <c r="I107" s="7">
        <f t="shared" si="49"/>
        <v>0</v>
      </c>
      <c r="J107" s="7">
        <f t="shared" si="49"/>
        <v>0</v>
      </c>
      <c r="K107" s="7">
        <f t="shared" si="50"/>
        <v>0</v>
      </c>
      <c r="L107" s="7">
        <f t="shared" si="50"/>
        <v>0</v>
      </c>
    </row>
    <row r="108" spans="2:12" ht="24" hidden="1">
      <c r="B108" s="15" t="s">
        <v>105</v>
      </c>
      <c r="C108" s="5" t="s">
        <v>49</v>
      </c>
      <c r="D108" s="6" t="s">
        <v>53</v>
      </c>
      <c r="E108" s="5" t="s">
        <v>635</v>
      </c>
      <c r="F108" s="5" t="s">
        <v>192</v>
      </c>
      <c r="G108" s="7">
        <v>0</v>
      </c>
      <c r="H108" s="7">
        <f>I108-G108</f>
        <v>0</v>
      </c>
      <c r="I108" s="7">
        <v>0</v>
      </c>
      <c r="J108" s="7">
        <v>0</v>
      </c>
      <c r="K108" s="7">
        <f>L108-J108</f>
        <v>0</v>
      </c>
      <c r="L108" s="7">
        <v>0</v>
      </c>
    </row>
    <row r="109" spans="2:12" ht="12.75">
      <c r="B109" s="15" t="s">
        <v>121</v>
      </c>
      <c r="C109" s="5" t="s">
        <v>49</v>
      </c>
      <c r="D109" s="6" t="s">
        <v>53</v>
      </c>
      <c r="E109" s="6" t="s">
        <v>113</v>
      </c>
      <c r="F109" s="5"/>
      <c r="G109" s="7">
        <f aca="true" t="shared" si="51" ref="G109:L109">G111</f>
        <v>2187370</v>
      </c>
      <c r="H109" s="7">
        <f t="shared" si="51"/>
        <v>33650</v>
      </c>
      <c r="I109" s="7">
        <f t="shared" si="51"/>
        <v>2221020</v>
      </c>
      <c r="J109" s="7">
        <f t="shared" si="51"/>
        <v>2221020</v>
      </c>
      <c r="K109" s="7">
        <f t="shared" si="51"/>
        <v>-2221020</v>
      </c>
      <c r="L109" s="7">
        <f t="shared" si="51"/>
        <v>0</v>
      </c>
    </row>
    <row r="110" spans="2:12" ht="24">
      <c r="B110" s="15" t="s">
        <v>130</v>
      </c>
      <c r="C110" s="5" t="s">
        <v>49</v>
      </c>
      <c r="D110" s="6" t="s">
        <v>53</v>
      </c>
      <c r="E110" s="6" t="s">
        <v>116</v>
      </c>
      <c r="F110" s="5"/>
      <c r="G110" s="7">
        <f aca="true" t="shared" si="52" ref="G110:J111">G111</f>
        <v>2187370</v>
      </c>
      <c r="H110" s="7">
        <f t="shared" si="52"/>
        <v>33650</v>
      </c>
      <c r="I110" s="7">
        <f t="shared" si="52"/>
        <v>2221020</v>
      </c>
      <c r="J110" s="7">
        <f t="shared" si="52"/>
        <v>2221020</v>
      </c>
      <c r="K110" s="7">
        <f>K111</f>
        <v>-2221020</v>
      </c>
      <c r="L110" s="7">
        <f>L111</f>
        <v>0</v>
      </c>
    </row>
    <row r="111" spans="2:12" ht="24">
      <c r="B111" s="15" t="s">
        <v>526</v>
      </c>
      <c r="C111" s="5" t="s">
        <v>49</v>
      </c>
      <c r="D111" s="6" t="s">
        <v>53</v>
      </c>
      <c r="E111" s="6" t="s">
        <v>527</v>
      </c>
      <c r="F111" s="5"/>
      <c r="G111" s="7">
        <f t="shared" si="52"/>
        <v>2187370</v>
      </c>
      <c r="H111" s="7">
        <f t="shared" si="52"/>
        <v>33650</v>
      </c>
      <c r="I111" s="7">
        <f t="shared" si="52"/>
        <v>2221020</v>
      </c>
      <c r="J111" s="7">
        <f t="shared" si="52"/>
        <v>2221020</v>
      </c>
      <c r="K111" s="7">
        <f>K112</f>
        <v>-2221020</v>
      </c>
      <c r="L111" s="7">
        <f>L112</f>
        <v>0</v>
      </c>
    </row>
    <row r="112" spans="2:12" ht="24">
      <c r="B112" s="15" t="s">
        <v>130</v>
      </c>
      <c r="C112" s="5" t="s">
        <v>49</v>
      </c>
      <c r="D112" s="6" t="s">
        <v>53</v>
      </c>
      <c r="E112" s="6" t="s">
        <v>537</v>
      </c>
      <c r="F112" s="5"/>
      <c r="G112" s="7">
        <f aca="true" t="shared" si="53" ref="G112:L112">G113+G121</f>
        <v>2187370</v>
      </c>
      <c r="H112" s="7">
        <f t="shared" si="53"/>
        <v>33650</v>
      </c>
      <c r="I112" s="7">
        <f t="shared" si="53"/>
        <v>2221020</v>
      </c>
      <c r="J112" s="7">
        <f t="shared" si="53"/>
        <v>2221020</v>
      </c>
      <c r="K112" s="7">
        <f t="shared" si="53"/>
        <v>-2221020</v>
      </c>
      <c r="L112" s="7">
        <f t="shared" si="53"/>
        <v>0</v>
      </c>
    </row>
    <row r="113" spans="1:12" ht="24">
      <c r="A113" s="9"/>
      <c r="B113" s="15" t="s">
        <v>128</v>
      </c>
      <c r="C113" s="5" t="s">
        <v>49</v>
      </c>
      <c r="D113" s="6" t="s">
        <v>53</v>
      </c>
      <c r="E113" s="6" t="s">
        <v>431</v>
      </c>
      <c r="F113" s="5"/>
      <c r="G113" s="7">
        <f aca="true" t="shared" si="54" ref="G113:L113">G114+G117</f>
        <v>2187370</v>
      </c>
      <c r="H113" s="7">
        <f t="shared" si="54"/>
        <v>33650</v>
      </c>
      <c r="I113" s="7">
        <f t="shared" si="54"/>
        <v>2221020</v>
      </c>
      <c r="J113" s="7">
        <f t="shared" si="54"/>
        <v>2221020</v>
      </c>
      <c r="K113" s="7">
        <f t="shared" si="54"/>
        <v>-2221020</v>
      </c>
      <c r="L113" s="7">
        <f t="shared" si="54"/>
        <v>0</v>
      </c>
    </row>
    <row r="114" spans="1:12" ht="24">
      <c r="A114" s="9"/>
      <c r="B114" s="15" t="s">
        <v>228</v>
      </c>
      <c r="C114" s="5" t="s">
        <v>49</v>
      </c>
      <c r="D114" s="6" t="s">
        <v>53</v>
      </c>
      <c r="E114" s="6" t="s">
        <v>432</v>
      </c>
      <c r="F114" s="5"/>
      <c r="G114" s="7">
        <f aca="true" t="shared" si="55" ref="G114:L114">G115+G116</f>
        <v>1575790</v>
      </c>
      <c r="H114" s="7">
        <f t="shared" si="55"/>
        <v>645230</v>
      </c>
      <c r="I114" s="7">
        <f t="shared" si="55"/>
        <v>2221020</v>
      </c>
      <c r="J114" s="7">
        <f t="shared" si="55"/>
        <v>2221020</v>
      </c>
      <c r="K114" s="7">
        <f t="shared" si="55"/>
        <v>-2221020</v>
      </c>
      <c r="L114" s="7">
        <f t="shared" si="55"/>
        <v>0</v>
      </c>
    </row>
    <row r="115" spans="1:12" ht="36">
      <c r="A115" s="9"/>
      <c r="B115" s="15" t="s">
        <v>104</v>
      </c>
      <c r="C115" s="5" t="s">
        <v>49</v>
      </c>
      <c r="D115" s="6" t="s">
        <v>53</v>
      </c>
      <c r="E115" s="6" t="s">
        <v>432</v>
      </c>
      <c r="F115" s="5" t="s">
        <v>90</v>
      </c>
      <c r="G115" s="7">
        <v>1575790</v>
      </c>
      <c r="H115" s="7">
        <f>I115-G115</f>
        <v>645230</v>
      </c>
      <c r="I115" s="7">
        <f>1705850+515170</f>
        <v>2221020</v>
      </c>
      <c r="J115" s="7">
        <f>1705850+515170</f>
        <v>2221020</v>
      </c>
      <c r="K115" s="7">
        <f>L115-J115</f>
        <v>-2221020</v>
      </c>
      <c r="L115" s="7">
        <v>0</v>
      </c>
    </row>
    <row r="116" spans="1:12" ht="24" hidden="1">
      <c r="A116" s="9"/>
      <c r="B116" s="15" t="s">
        <v>105</v>
      </c>
      <c r="C116" s="5" t="s">
        <v>49</v>
      </c>
      <c r="D116" s="6" t="s">
        <v>53</v>
      </c>
      <c r="E116" s="6" t="s">
        <v>432</v>
      </c>
      <c r="F116" s="5" t="s">
        <v>192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</row>
    <row r="117" spans="1:12" ht="24">
      <c r="A117" s="9"/>
      <c r="B117" s="15" t="s">
        <v>228</v>
      </c>
      <c r="C117" s="5" t="s">
        <v>49</v>
      </c>
      <c r="D117" s="6" t="s">
        <v>53</v>
      </c>
      <c r="E117" s="6" t="s">
        <v>433</v>
      </c>
      <c r="F117" s="5"/>
      <c r="G117" s="7">
        <f aca="true" t="shared" si="56" ref="G117:L117">G118+G119+G120</f>
        <v>611580</v>
      </c>
      <c r="H117" s="7">
        <f t="shared" si="56"/>
        <v>-611580</v>
      </c>
      <c r="I117" s="7">
        <f t="shared" si="56"/>
        <v>0</v>
      </c>
      <c r="J117" s="7">
        <f t="shared" si="56"/>
        <v>0</v>
      </c>
      <c r="K117" s="7">
        <f t="shared" si="56"/>
        <v>0</v>
      </c>
      <c r="L117" s="7">
        <f t="shared" si="56"/>
        <v>0</v>
      </c>
    </row>
    <row r="118" spans="1:12" ht="36">
      <c r="A118" s="9"/>
      <c r="B118" s="15" t="s">
        <v>104</v>
      </c>
      <c r="C118" s="5" t="s">
        <v>49</v>
      </c>
      <c r="D118" s="6" t="s">
        <v>53</v>
      </c>
      <c r="E118" s="6" t="s">
        <v>433</v>
      </c>
      <c r="F118" s="5" t="s">
        <v>90</v>
      </c>
      <c r="G118" s="7">
        <v>602580</v>
      </c>
      <c r="H118" s="7">
        <f>I118-G118</f>
        <v>-602580</v>
      </c>
      <c r="I118" s="7">
        <v>0</v>
      </c>
      <c r="J118" s="7">
        <v>0</v>
      </c>
      <c r="K118" s="7">
        <f>L118-J118</f>
        <v>0</v>
      </c>
      <c r="L118" s="7">
        <v>0</v>
      </c>
    </row>
    <row r="119" spans="1:12" ht="24">
      <c r="A119" s="9"/>
      <c r="B119" s="15" t="s">
        <v>105</v>
      </c>
      <c r="C119" s="5" t="s">
        <v>49</v>
      </c>
      <c r="D119" s="6" t="s">
        <v>53</v>
      </c>
      <c r="E119" s="6" t="s">
        <v>433</v>
      </c>
      <c r="F119" s="5" t="s">
        <v>192</v>
      </c>
      <c r="G119" s="7">
        <v>9000</v>
      </c>
      <c r="H119" s="7">
        <f>I119-G119</f>
        <v>-9000</v>
      </c>
      <c r="I119" s="7">
        <v>0</v>
      </c>
      <c r="J119" s="7">
        <v>0</v>
      </c>
      <c r="K119" s="7">
        <f>L119-J119</f>
        <v>0</v>
      </c>
      <c r="L119" s="7">
        <v>0</v>
      </c>
    </row>
    <row r="120" spans="1:12" ht="12.75" hidden="1">
      <c r="A120" s="9"/>
      <c r="B120" s="15" t="s">
        <v>108</v>
      </c>
      <c r="C120" s="5" t="s">
        <v>49</v>
      </c>
      <c r="D120" s="6" t="s">
        <v>53</v>
      </c>
      <c r="E120" s="6" t="s">
        <v>433</v>
      </c>
      <c r="F120" s="5" t="s">
        <v>189</v>
      </c>
      <c r="G120" s="7">
        <v>0</v>
      </c>
      <c r="H120" s="7">
        <f>I120-G120</f>
        <v>0</v>
      </c>
      <c r="I120" s="7">
        <v>0</v>
      </c>
      <c r="J120" s="7">
        <v>0</v>
      </c>
      <c r="K120" s="7">
        <f>L120-J120</f>
        <v>0</v>
      </c>
      <c r="L120" s="7">
        <v>0</v>
      </c>
    </row>
    <row r="121" spans="1:12" ht="24" hidden="1">
      <c r="A121" s="9"/>
      <c r="B121" s="15" t="s">
        <v>666</v>
      </c>
      <c r="C121" s="5" t="s">
        <v>49</v>
      </c>
      <c r="D121" s="6" t="s">
        <v>53</v>
      </c>
      <c r="E121" s="6" t="s">
        <v>667</v>
      </c>
      <c r="F121" s="5"/>
      <c r="G121" s="7">
        <f aca="true" t="shared" si="57" ref="G121:L121">G122+G123</f>
        <v>0</v>
      </c>
      <c r="H121" s="7">
        <f t="shared" si="57"/>
        <v>0</v>
      </c>
      <c r="I121" s="7">
        <f t="shared" si="57"/>
        <v>0</v>
      </c>
      <c r="J121" s="7">
        <f t="shared" si="57"/>
        <v>0</v>
      </c>
      <c r="K121" s="7">
        <f t="shared" si="57"/>
        <v>0</v>
      </c>
      <c r="L121" s="7">
        <f t="shared" si="57"/>
        <v>0</v>
      </c>
    </row>
    <row r="122" spans="1:12" ht="36" hidden="1">
      <c r="A122" s="9"/>
      <c r="B122" s="15" t="s">
        <v>104</v>
      </c>
      <c r="C122" s="5" t="s">
        <v>49</v>
      </c>
      <c r="D122" s="6" t="s">
        <v>53</v>
      </c>
      <c r="E122" s="6" t="s">
        <v>667</v>
      </c>
      <c r="F122" s="5" t="s">
        <v>90</v>
      </c>
      <c r="G122" s="7">
        <v>0</v>
      </c>
      <c r="H122" s="7">
        <f>I122-G122</f>
        <v>0</v>
      </c>
      <c r="I122" s="7">
        <v>0</v>
      </c>
      <c r="J122" s="7">
        <v>0</v>
      </c>
      <c r="K122" s="7">
        <f>L122-J122</f>
        <v>0</v>
      </c>
      <c r="L122" s="7">
        <v>0</v>
      </c>
    </row>
    <row r="123" spans="1:12" ht="24" hidden="1">
      <c r="A123" s="9"/>
      <c r="B123" s="15" t="s">
        <v>105</v>
      </c>
      <c r="C123" s="5" t="s">
        <v>49</v>
      </c>
      <c r="D123" s="6" t="s">
        <v>53</v>
      </c>
      <c r="E123" s="6" t="s">
        <v>667</v>
      </c>
      <c r="F123" s="5" t="s">
        <v>192</v>
      </c>
      <c r="G123" s="7">
        <v>0</v>
      </c>
      <c r="H123" s="7">
        <f>I123-G123</f>
        <v>0</v>
      </c>
      <c r="I123" s="7">
        <v>0</v>
      </c>
      <c r="J123" s="7">
        <v>0</v>
      </c>
      <c r="K123" s="7">
        <f>L123-J123</f>
        <v>0</v>
      </c>
      <c r="L123" s="7">
        <v>0</v>
      </c>
    </row>
    <row r="124" spans="2:14" ht="12.75" hidden="1">
      <c r="B124" s="15" t="s">
        <v>8</v>
      </c>
      <c r="C124" s="5" t="s">
        <v>49</v>
      </c>
      <c r="D124" s="5" t="s">
        <v>60</v>
      </c>
      <c r="E124" s="5"/>
      <c r="F124" s="5"/>
      <c r="G124" s="7">
        <f aca="true" t="shared" si="58" ref="G124:J126">G125</f>
        <v>0</v>
      </c>
      <c r="H124" s="7">
        <f t="shared" si="58"/>
        <v>0</v>
      </c>
      <c r="I124" s="7">
        <f t="shared" si="58"/>
        <v>0</v>
      </c>
      <c r="J124" s="7">
        <f t="shared" si="58"/>
        <v>0</v>
      </c>
      <c r="K124" s="7">
        <f aca="true" t="shared" si="59" ref="K124:L126">K125</f>
        <v>0</v>
      </c>
      <c r="L124" s="7">
        <f t="shared" si="59"/>
        <v>0</v>
      </c>
      <c r="M124" s="13"/>
      <c r="N124" s="13"/>
    </row>
    <row r="125" spans="2:14" ht="12.75" hidden="1">
      <c r="B125" s="15" t="s">
        <v>121</v>
      </c>
      <c r="C125" s="5" t="s">
        <v>49</v>
      </c>
      <c r="D125" s="5" t="s">
        <v>60</v>
      </c>
      <c r="E125" s="5" t="s">
        <v>113</v>
      </c>
      <c r="F125" s="5"/>
      <c r="G125" s="7">
        <f t="shared" si="58"/>
        <v>0</v>
      </c>
      <c r="H125" s="7">
        <f t="shared" si="58"/>
        <v>0</v>
      </c>
      <c r="I125" s="7">
        <f t="shared" si="58"/>
        <v>0</v>
      </c>
      <c r="J125" s="7">
        <f t="shared" si="58"/>
        <v>0</v>
      </c>
      <c r="K125" s="7">
        <f t="shared" si="59"/>
        <v>0</v>
      </c>
      <c r="L125" s="7">
        <f t="shared" si="59"/>
        <v>0</v>
      </c>
      <c r="M125" s="13"/>
      <c r="N125" s="13"/>
    </row>
    <row r="126" spans="2:14" ht="24" hidden="1">
      <c r="B126" s="15" t="s">
        <v>659</v>
      </c>
      <c r="C126" s="5" t="s">
        <v>49</v>
      </c>
      <c r="D126" s="5" t="s">
        <v>60</v>
      </c>
      <c r="E126" s="5" t="s">
        <v>65</v>
      </c>
      <c r="F126" s="5"/>
      <c r="G126" s="7">
        <f t="shared" si="58"/>
        <v>0</v>
      </c>
      <c r="H126" s="7">
        <f t="shared" si="58"/>
        <v>0</v>
      </c>
      <c r="I126" s="7">
        <f t="shared" si="58"/>
        <v>0</v>
      </c>
      <c r="J126" s="7">
        <f t="shared" si="58"/>
        <v>0</v>
      </c>
      <c r="K126" s="7">
        <f t="shared" si="59"/>
        <v>0</v>
      </c>
      <c r="L126" s="7">
        <f t="shared" si="59"/>
        <v>0</v>
      </c>
      <c r="M126" s="13"/>
      <c r="N126" s="13"/>
    </row>
    <row r="127" spans="2:14" ht="12.75" hidden="1">
      <c r="B127" s="15" t="s">
        <v>108</v>
      </c>
      <c r="C127" s="5" t="s">
        <v>49</v>
      </c>
      <c r="D127" s="5" t="s">
        <v>60</v>
      </c>
      <c r="E127" s="5" t="s">
        <v>65</v>
      </c>
      <c r="F127" s="5" t="s">
        <v>189</v>
      </c>
      <c r="G127" s="7">
        <v>0</v>
      </c>
      <c r="H127" s="7">
        <f>I127-G127</f>
        <v>0</v>
      </c>
      <c r="I127" s="7">
        <v>0</v>
      </c>
      <c r="J127" s="7">
        <v>0</v>
      </c>
      <c r="K127" s="7">
        <f>L127-J127</f>
        <v>0</v>
      </c>
      <c r="L127" s="7">
        <v>0</v>
      </c>
      <c r="M127" s="13"/>
      <c r="N127" s="13"/>
    </row>
    <row r="128" spans="2:14" ht="12.75">
      <c r="B128" s="15" t="s">
        <v>21</v>
      </c>
      <c r="C128" s="5" t="s">
        <v>49</v>
      </c>
      <c r="D128" s="6" t="s">
        <v>54</v>
      </c>
      <c r="E128" s="6"/>
      <c r="F128" s="5"/>
      <c r="G128" s="7">
        <f aca="true" t="shared" si="60" ref="G128:L128">G130</f>
        <v>500000</v>
      </c>
      <c r="H128" s="7">
        <f t="shared" si="60"/>
        <v>500000</v>
      </c>
      <c r="I128" s="7">
        <f t="shared" si="60"/>
        <v>1000000</v>
      </c>
      <c r="J128" s="7">
        <f t="shared" si="60"/>
        <v>1000000</v>
      </c>
      <c r="K128" s="7">
        <f t="shared" si="60"/>
        <v>-1000000</v>
      </c>
      <c r="L128" s="7">
        <f t="shared" si="60"/>
        <v>0</v>
      </c>
      <c r="M128" s="13"/>
      <c r="N128" s="13"/>
    </row>
    <row r="129" spans="2:14" ht="12.75">
      <c r="B129" s="15" t="s">
        <v>121</v>
      </c>
      <c r="C129" s="5" t="s">
        <v>49</v>
      </c>
      <c r="D129" s="6" t="s">
        <v>54</v>
      </c>
      <c r="E129" s="6" t="s">
        <v>113</v>
      </c>
      <c r="F129" s="5"/>
      <c r="G129" s="7">
        <f aca="true" t="shared" si="61" ref="G129:J130">G130</f>
        <v>500000</v>
      </c>
      <c r="H129" s="7">
        <f t="shared" si="61"/>
        <v>500000</v>
      </c>
      <c r="I129" s="7">
        <f t="shared" si="61"/>
        <v>1000000</v>
      </c>
      <c r="J129" s="7">
        <f t="shared" si="61"/>
        <v>1000000</v>
      </c>
      <c r="K129" s="7">
        <f>K130</f>
        <v>-1000000</v>
      </c>
      <c r="L129" s="7">
        <f>L130</f>
        <v>0</v>
      </c>
      <c r="M129" s="13"/>
      <c r="N129" s="13"/>
    </row>
    <row r="130" spans="2:14" ht="12.75">
      <c r="B130" s="15" t="s">
        <v>37</v>
      </c>
      <c r="C130" s="5" t="s">
        <v>49</v>
      </c>
      <c r="D130" s="6" t="s">
        <v>54</v>
      </c>
      <c r="E130" s="6" t="s">
        <v>115</v>
      </c>
      <c r="F130" s="5"/>
      <c r="G130" s="7">
        <f t="shared" si="61"/>
        <v>500000</v>
      </c>
      <c r="H130" s="7">
        <f t="shared" si="61"/>
        <v>500000</v>
      </c>
      <c r="I130" s="7">
        <f t="shared" si="61"/>
        <v>1000000</v>
      </c>
      <c r="J130" s="7">
        <f t="shared" si="61"/>
        <v>1000000</v>
      </c>
      <c r="K130" s="7">
        <f>K131</f>
        <v>-1000000</v>
      </c>
      <c r="L130" s="7">
        <f>L131</f>
        <v>0</v>
      </c>
      <c r="M130" s="13"/>
      <c r="N130" s="13"/>
    </row>
    <row r="131" spans="2:14" ht="12.75">
      <c r="B131" s="15" t="s">
        <v>108</v>
      </c>
      <c r="C131" s="5" t="s">
        <v>49</v>
      </c>
      <c r="D131" s="6" t="s">
        <v>54</v>
      </c>
      <c r="E131" s="6" t="s">
        <v>115</v>
      </c>
      <c r="F131" s="5">
        <v>800</v>
      </c>
      <c r="G131" s="7">
        <v>500000</v>
      </c>
      <c r="H131" s="7">
        <f>I131-G131</f>
        <v>500000</v>
      </c>
      <c r="I131" s="7">
        <v>1000000</v>
      </c>
      <c r="J131" s="7">
        <v>1000000</v>
      </c>
      <c r="K131" s="7">
        <f>L131-J131</f>
        <v>-1000000</v>
      </c>
      <c r="L131" s="7">
        <v>0</v>
      </c>
      <c r="M131" s="13"/>
      <c r="N131" s="13"/>
    </row>
    <row r="132" spans="2:14" ht="12.75">
      <c r="B132" s="15" t="s">
        <v>22</v>
      </c>
      <c r="C132" s="5" t="s">
        <v>49</v>
      </c>
      <c r="D132" s="6" t="s">
        <v>55</v>
      </c>
      <c r="E132" s="6"/>
      <c r="F132" s="5"/>
      <c r="G132" s="7">
        <f aca="true" t="shared" si="62" ref="G132:L132">G154+G197+G133+G145+G167+G178</f>
        <v>21985033.119999997</v>
      </c>
      <c r="H132" s="7">
        <f t="shared" si="62"/>
        <v>57708.92000000086</v>
      </c>
      <c r="I132" s="7">
        <f t="shared" si="62"/>
        <v>22042742.04</v>
      </c>
      <c r="J132" s="7">
        <f t="shared" si="62"/>
        <v>22042742.04</v>
      </c>
      <c r="K132" s="7">
        <f t="shared" si="62"/>
        <v>-22042742.04</v>
      </c>
      <c r="L132" s="7">
        <f t="shared" si="62"/>
        <v>0</v>
      </c>
      <c r="M132" s="13"/>
      <c r="N132" s="13"/>
    </row>
    <row r="133" spans="2:14" ht="24" hidden="1">
      <c r="B133" s="15" t="s">
        <v>318</v>
      </c>
      <c r="C133" s="5" t="s">
        <v>49</v>
      </c>
      <c r="D133" s="6" t="s">
        <v>55</v>
      </c>
      <c r="E133" s="5" t="s">
        <v>250</v>
      </c>
      <c r="F133" s="5"/>
      <c r="G133" s="7">
        <f aca="true" t="shared" si="63" ref="G133:L133">G134</f>
        <v>0</v>
      </c>
      <c r="H133" s="7">
        <f t="shared" si="63"/>
        <v>0</v>
      </c>
      <c r="I133" s="7">
        <f t="shared" si="63"/>
        <v>0</v>
      </c>
      <c r="J133" s="7">
        <f t="shared" si="63"/>
        <v>0</v>
      </c>
      <c r="K133" s="7">
        <f t="shared" si="63"/>
        <v>0</v>
      </c>
      <c r="L133" s="7">
        <f t="shared" si="63"/>
        <v>0</v>
      </c>
      <c r="M133" s="13"/>
      <c r="N133" s="13"/>
    </row>
    <row r="134" spans="2:14" ht="24" hidden="1">
      <c r="B134" s="15" t="s">
        <v>338</v>
      </c>
      <c r="C134" s="5" t="s">
        <v>49</v>
      </c>
      <c r="D134" s="6" t="s">
        <v>55</v>
      </c>
      <c r="E134" s="5" t="s">
        <v>251</v>
      </c>
      <c r="F134" s="5"/>
      <c r="G134" s="7">
        <f aca="true" t="shared" si="64" ref="G134:L134">G135+G138</f>
        <v>0</v>
      </c>
      <c r="H134" s="7">
        <f t="shared" si="64"/>
        <v>0</v>
      </c>
      <c r="I134" s="7">
        <f t="shared" si="64"/>
        <v>0</v>
      </c>
      <c r="J134" s="7">
        <f t="shared" si="64"/>
        <v>0</v>
      </c>
      <c r="K134" s="7">
        <f t="shared" si="64"/>
        <v>0</v>
      </c>
      <c r="L134" s="7">
        <f t="shared" si="64"/>
        <v>0</v>
      </c>
      <c r="M134" s="13"/>
      <c r="N134" s="13"/>
    </row>
    <row r="135" spans="2:14" ht="60" hidden="1">
      <c r="B135" s="16" t="s">
        <v>449</v>
      </c>
      <c r="C135" s="5" t="s">
        <v>49</v>
      </c>
      <c r="D135" s="6" t="s">
        <v>55</v>
      </c>
      <c r="E135" s="5" t="s">
        <v>380</v>
      </c>
      <c r="F135" s="5"/>
      <c r="G135" s="7">
        <f aca="true" t="shared" si="65" ref="G135:J136">G136</f>
        <v>0</v>
      </c>
      <c r="H135" s="7">
        <f t="shared" si="65"/>
        <v>0</v>
      </c>
      <c r="I135" s="7">
        <f t="shared" si="65"/>
        <v>0</v>
      </c>
      <c r="J135" s="7">
        <f t="shared" si="65"/>
        <v>0</v>
      </c>
      <c r="K135" s="7">
        <f>K136</f>
        <v>0</v>
      </c>
      <c r="L135" s="7">
        <f>L136</f>
        <v>0</v>
      </c>
      <c r="M135" s="13"/>
      <c r="N135" s="13"/>
    </row>
    <row r="136" spans="2:14" ht="24" hidden="1">
      <c r="B136" s="16" t="s">
        <v>585</v>
      </c>
      <c r="C136" s="5" t="s">
        <v>49</v>
      </c>
      <c r="D136" s="6" t="s">
        <v>55</v>
      </c>
      <c r="E136" s="5" t="s">
        <v>586</v>
      </c>
      <c r="F136" s="5"/>
      <c r="G136" s="7">
        <f t="shared" si="65"/>
        <v>0</v>
      </c>
      <c r="H136" s="7">
        <f t="shared" si="65"/>
        <v>0</v>
      </c>
      <c r="I136" s="7">
        <f t="shared" si="65"/>
        <v>0</v>
      </c>
      <c r="J136" s="7">
        <f t="shared" si="65"/>
        <v>0</v>
      </c>
      <c r="K136" s="7">
        <f>K137</f>
        <v>0</v>
      </c>
      <c r="L136" s="7">
        <f>L137</f>
        <v>0</v>
      </c>
      <c r="M136" s="13"/>
      <c r="N136" s="13"/>
    </row>
    <row r="137" spans="2:14" ht="24" hidden="1">
      <c r="B137" s="15" t="s">
        <v>105</v>
      </c>
      <c r="C137" s="5" t="s">
        <v>49</v>
      </c>
      <c r="D137" s="6" t="s">
        <v>55</v>
      </c>
      <c r="E137" s="5" t="s">
        <v>586</v>
      </c>
      <c r="F137" s="5" t="s">
        <v>192</v>
      </c>
      <c r="G137" s="7">
        <v>0</v>
      </c>
      <c r="H137" s="7">
        <f>I137-G137</f>
        <v>0</v>
      </c>
      <c r="I137" s="7">
        <v>0</v>
      </c>
      <c r="J137" s="7">
        <v>0</v>
      </c>
      <c r="K137" s="7">
        <f>L137-J137</f>
        <v>0</v>
      </c>
      <c r="L137" s="7">
        <v>0</v>
      </c>
      <c r="M137" s="13"/>
      <c r="N137" s="13"/>
    </row>
    <row r="138" spans="2:14" ht="24" hidden="1">
      <c r="B138" s="16" t="s">
        <v>339</v>
      </c>
      <c r="C138" s="5" t="s">
        <v>49</v>
      </c>
      <c r="D138" s="6" t="s">
        <v>55</v>
      </c>
      <c r="E138" s="5" t="s">
        <v>252</v>
      </c>
      <c r="F138" s="5"/>
      <c r="G138" s="7">
        <f aca="true" t="shared" si="66" ref="G138:L138">G139+G142</f>
        <v>0</v>
      </c>
      <c r="H138" s="7">
        <f t="shared" si="66"/>
        <v>0</v>
      </c>
      <c r="I138" s="7">
        <f t="shared" si="66"/>
        <v>0</v>
      </c>
      <c r="J138" s="7">
        <f t="shared" si="66"/>
        <v>0</v>
      </c>
      <c r="K138" s="7">
        <f t="shared" si="66"/>
        <v>0</v>
      </c>
      <c r="L138" s="7">
        <f t="shared" si="66"/>
        <v>0</v>
      </c>
      <c r="M138" s="13"/>
      <c r="N138" s="13"/>
    </row>
    <row r="139" spans="2:14" ht="12.75" hidden="1">
      <c r="B139" s="16" t="s">
        <v>150</v>
      </c>
      <c r="C139" s="5" t="s">
        <v>49</v>
      </c>
      <c r="D139" s="6" t="s">
        <v>55</v>
      </c>
      <c r="E139" s="5" t="s">
        <v>381</v>
      </c>
      <c r="F139" s="5"/>
      <c r="G139" s="7">
        <f aca="true" t="shared" si="67" ref="G139:L139">G140+G141</f>
        <v>0</v>
      </c>
      <c r="H139" s="7">
        <f t="shared" si="67"/>
        <v>0</v>
      </c>
      <c r="I139" s="7">
        <f t="shared" si="67"/>
        <v>0</v>
      </c>
      <c r="J139" s="7">
        <f t="shared" si="67"/>
        <v>0</v>
      </c>
      <c r="K139" s="7">
        <f t="shared" si="67"/>
        <v>0</v>
      </c>
      <c r="L139" s="7">
        <f t="shared" si="67"/>
        <v>0</v>
      </c>
      <c r="M139" s="13"/>
      <c r="N139" s="13"/>
    </row>
    <row r="140" spans="2:14" ht="24" hidden="1">
      <c r="B140" s="15" t="s">
        <v>105</v>
      </c>
      <c r="C140" s="5" t="s">
        <v>49</v>
      </c>
      <c r="D140" s="6" t="s">
        <v>55</v>
      </c>
      <c r="E140" s="5" t="s">
        <v>381</v>
      </c>
      <c r="F140" s="5" t="s">
        <v>192</v>
      </c>
      <c r="G140" s="7">
        <v>0</v>
      </c>
      <c r="H140" s="7">
        <f>I140-G140</f>
        <v>0</v>
      </c>
      <c r="I140" s="7">
        <v>0</v>
      </c>
      <c r="J140" s="7">
        <v>0</v>
      </c>
      <c r="K140" s="7">
        <f>L140-J140</f>
        <v>0</v>
      </c>
      <c r="L140" s="7">
        <v>0</v>
      </c>
      <c r="M140" s="13"/>
      <c r="N140" s="13"/>
    </row>
    <row r="141" spans="2:14" ht="12.75" hidden="1">
      <c r="B141" s="15" t="s">
        <v>108</v>
      </c>
      <c r="C141" s="5" t="s">
        <v>49</v>
      </c>
      <c r="D141" s="6" t="s">
        <v>55</v>
      </c>
      <c r="E141" s="5" t="s">
        <v>381</v>
      </c>
      <c r="F141" s="5" t="s">
        <v>189</v>
      </c>
      <c r="G141" s="7">
        <v>0</v>
      </c>
      <c r="H141" s="7">
        <f>I141-G141</f>
        <v>0</v>
      </c>
      <c r="I141" s="7">
        <v>0</v>
      </c>
      <c r="J141" s="7">
        <v>0</v>
      </c>
      <c r="K141" s="7">
        <f>L141-J141</f>
        <v>0</v>
      </c>
      <c r="L141" s="7">
        <v>0</v>
      </c>
      <c r="M141" s="13"/>
      <c r="N141" s="13"/>
    </row>
    <row r="142" spans="2:14" ht="24" hidden="1">
      <c r="B142" s="15" t="s">
        <v>587</v>
      </c>
      <c r="C142" s="5" t="s">
        <v>49</v>
      </c>
      <c r="D142" s="6" t="s">
        <v>55</v>
      </c>
      <c r="E142" s="5" t="s">
        <v>588</v>
      </c>
      <c r="F142" s="5"/>
      <c r="G142" s="7">
        <f aca="true" t="shared" si="68" ref="G142:L142">G143+G144</f>
        <v>0</v>
      </c>
      <c r="H142" s="7">
        <f t="shared" si="68"/>
        <v>0</v>
      </c>
      <c r="I142" s="7">
        <f t="shared" si="68"/>
        <v>0</v>
      </c>
      <c r="J142" s="7">
        <f t="shared" si="68"/>
        <v>0</v>
      </c>
      <c r="K142" s="7">
        <f t="shared" si="68"/>
        <v>0</v>
      </c>
      <c r="L142" s="7">
        <f t="shared" si="68"/>
        <v>0</v>
      </c>
      <c r="M142" s="13"/>
      <c r="N142" s="13"/>
    </row>
    <row r="143" spans="2:14" ht="24" hidden="1">
      <c r="B143" s="15" t="s">
        <v>105</v>
      </c>
      <c r="C143" s="5" t="s">
        <v>49</v>
      </c>
      <c r="D143" s="6" t="s">
        <v>55</v>
      </c>
      <c r="E143" s="5" t="s">
        <v>588</v>
      </c>
      <c r="F143" s="5" t="s">
        <v>192</v>
      </c>
      <c r="G143" s="7">
        <v>0</v>
      </c>
      <c r="H143" s="7">
        <f>I143-G143</f>
        <v>0</v>
      </c>
      <c r="I143" s="7">
        <v>0</v>
      </c>
      <c r="J143" s="7">
        <v>0</v>
      </c>
      <c r="K143" s="7">
        <f>L143-J143</f>
        <v>0</v>
      </c>
      <c r="L143" s="7">
        <v>0</v>
      </c>
      <c r="M143" s="13"/>
      <c r="N143" s="13"/>
    </row>
    <row r="144" spans="2:14" ht="12.75" hidden="1">
      <c r="B144" s="15" t="s">
        <v>110</v>
      </c>
      <c r="C144" s="5" t="s">
        <v>49</v>
      </c>
      <c r="D144" s="6" t="s">
        <v>55</v>
      </c>
      <c r="E144" s="5" t="s">
        <v>588</v>
      </c>
      <c r="F144" s="5" t="s">
        <v>196</v>
      </c>
      <c r="G144" s="7">
        <v>0</v>
      </c>
      <c r="H144" s="7">
        <f>I144-G144</f>
        <v>0</v>
      </c>
      <c r="I144" s="7">
        <v>0</v>
      </c>
      <c r="J144" s="7">
        <v>0</v>
      </c>
      <c r="K144" s="7">
        <f>L144-J144</f>
        <v>0</v>
      </c>
      <c r="L144" s="7">
        <v>0</v>
      </c>
      <c r="M144" s="13"/>
      <c r="N144" s="13"/>
    </row>
    <row r="145" spans="2:14" ht="36">
      <c r="B145" s="15" t="s">
        <v>450</v>
      </c>
      <c r="C145" s="5" t="s">
        <v>49</v>
      </c>
      <c r="D145" s="6" t="s">
        <v>55</v>
      </c>
      <c r="E145" s="5" t="s">
        <v>385</v>
      </c>
      <c r="F145" s="5"/>
      <c r="G145" s="7">
        <f aca="true" t="shared" si="69" ref="G145:J148">G146</f>
        <v>10000</v>
      </c>
      <c r="H145" s="7">
        <f t="shared" si="69"/>
        <v>102.04000000000087</v>
      </c>
      <c r="I145" s="7">
        <f t="shared" si="69"/>
        <v>10102.04</v>
      </c>
      <c r="J145" s="7">
        <f t="shared" si="69"/>
        <v>10102.04</v>
      </c>
      <c r="K145" s="7">
        <f aca="true" t="shared" si="70" ref="K145:L148">K146</f>
        <v>-10102.04</v>
      </c>
      <c r="L145" s="7">
        <f t="shared" si="70"/>
        <v>0</v>
      </c>
      <c r="M145" s="13"/>
      <c r="N145" s="13"/>
    </row>
    <row r="146" spans="2:14" ht="12.75">
      <c r="B146" s="15" t="s">
        <v>451</v>
      </c>
      <c r="C146" s="5" t="s">
        <v>49</v>
      </c>
      <c r="D146" s="6" t="s">
        <v>55</v>
      </c>
      <c r="E146" s="5" t="s">
        <v>384</v>
      </c>
      <c r="F146" s="5"/>
      <c r="G146" s="7">
        <f t="shared" si="69"/>
        <v>10000</v>
      </c>
      <c r="H146" s="7">
        <f t="shared" si="69"/>
        <v>102.04000000000087</v>
      </c>
      <c r="I146" s="7">
        <f t="shared" si="69"/>
        <v>10102.04</v>
      </c>
      <c r="J146" s="7">
        <f t="shared" si="69"/>
        <v>10102.04</v>
      </c>
      <c r="K146" s="7">
        <f t="shared" si="70"/>
        <v>-10102.04</v>
      </c>
      <c r="L146" s="7">
        <f t="shared" si="70"/>
        <v>0</v>
      </c>
      <c r="M146" s="13"/>
      <c r="N146" s="13"/>
    </row>
    <row r="147" spans="2:14" ht="12.75">
      <c r="B147" s="15" t="s">
        <v>452</v>
      </c>
      <c r="C147" s="5" t="s">
        <v>49</v>
      </c>
      <c r="D147" s="6" t="s">
        <v>55</v>
      </c>
      <c r="E147" s="5" t="s">
        <v>97</v>
      </c>
      <c r="F147" s="5"/>
      <c r="G147" s="7">
        <f t="shared" si="69"/>
        <v>10000</v>
      </c>
      <c r="H147" s="7">
        <f t="shared" si="69"/>
        <v>102.04000000000087</v>
      </c>
      <c r="I147" s="7">
        <f t="shared" si="69"/>
        <v>10102.04</v>
      </c>
      <c r="J147" s="7">
        <f t="shared" si="69"/>
        <v>10102.04</v>
      </c>
      <c r="K147" s="7">
        <f t="shared" si="70"/>
        <v>-10102.04</v>
      </c>
      <c r="L147" s="7">
        <f t="shared" si="70"/>
        <v>0</v>
      </c>
      <c r="M147" s="13"/>
      <c r="N147" s="13"/>
    </row>
    <row r="148" spans="2:14" ht="24">
      <c r="B148" s="15" t="s">
        <v>149</v>
      </c>
      <c r="C148" s="5" t="s">
        <v>49</v>
      </c>
      <c r="D148" s="6" t="s">
        <v>55</v>
      </c>
      <c r="E148" s="5" t="s">
        <v>383</v>
      </c>
      <c r="F148" s="5"/>
      <c r="G148" s="7">
        <f t="shared" si="69"/>
        <v>10000</v>
      </c>
      <c r="H148" s="7">
        <f t="shared" si="69"/>
        <v>102.04000000000087</v>
      </c>
      <c r="I148" s="7">
        <f t="shared" si="69"/>
        <v>10102.04</v>
      </c>
      <c r="J148" s="7">
        <f t="shared" si="69"/>
        <v>10102.04</v>
      </c>
      <c r="K148" s="7">
        <f t="shared" si="70"/>
        <v>-10102.04</v>
      </c>
      <c r="L148" s="7">
        <f t="shared" si="70"/>
        <v>0</v>
      </c>
      <c r="M148" s="13"/>
      <c r="N148" s="13"/>
    </row>
    <row r="149" spans="2:14" ht="12.75">
      <c r="B149" s="15" t="s">
        <v>110</v>
      </c>
      <c r="C149" s="5" t="s">
        <v>49</v>
      </c>
      <c r="D149" s="6" t="s">
        <v>55</v>
      </c>
      <c r="E149" s="5" t="s">
        <v>383</v>
      </c>
      <c r="F149" s="5" t="s">
        <v>196</v>
      </c>
      <c r="G149" s="7">
        <v>10000</v>
      </c>
      <c r="H149" s="7">
        <f>I149-G149</f>
        <v>102.04000000000087</v>
      </c>
      <c r="I149" s="7">
        <f>9900+202.04</f>
        <v>10102.04</v>
      </c>
      <c r="J149" s="7">
        <f>9900+202.04</f>
        <v>10102.04</v>
      </c>
      <c r="K149" s="7">
        <f>L149-J149</f>
        <v>-10102.04</v>
      </c>
      <c r="L149" s="7">
        <v>0</v>
      </c>
      <c r="M149" s="13"/>
      <c r="N149" s="13"/>
    </row>
    <row r="150" spans="2:14" ht="24" hidden="1">
      <c r="B150" s="15" t="s">
        <v>147</v>
      </c>
      <c r="C150" s="5" t="s">
        <v>49</v>
      </c>
      <c r="D150" s="6" t="s">
        <v>55</v>
      </c>
      <c r="E150" s="6" t="s">
        <v>66</v>
      </c>
      <c r="F150" s="5"/>
      <c r="G150" s="7">
        <f aca="true" t="shared" si="71" ref="G150:L150">G151</f>
        <v>0</v>
      </c>
      <c r="H150" s="7">
        <f t="shared" si="71"/>
        <v>0</v>
      </c>
      <c r="I150" s="7">
        <f t="shared" si="71"/>
        <v>0</v>
      </c>
      <c r="J150" s="7">
        <f t="shared" si="71"/>
        <v>0</v>
      </c>
      <c r="K150" s="7">
        <f t="shared" si="71"/>
        <v>0</v>
      </c>
      <c r="L150" s="7">
        <f t="shared" si="71"/>
        <v>0</v>
      </c>
      <c r="M150" s="13"/>
      <c r="N150" s="13"/>
    </row>
    <row r="151" spans="2:14" ht="12.75" hidden="1">
      <c r="B151" s="15" t="s">
        <v>148</v>
      </c>
      <c r="C151" s="5" t="s">
        <v>49</v>
      </c>
      <c r="D151" s="6" t="s">
        <v>55</v>
      </c>
      <c r="E151" s="6" t="s">
        <v>67</v>
      </c>
      <c r="F151" s="5"/>
      <c r="G151" s="7">
        <f aca="true" t="shared" si="72" ref="G151:L151">G152+G153</f>
        <v>0</v>
      </c>
      <c r="H151" s="7">
        <f t="shared" si="72"/>
        <v>0</v>
      </c>
      <c r="I151" s="7">
        <f t="shared" si="72"/>
        <v>0</v>
      </c>
      <c r="J151" s="7">
        <f t="shared" si="72"/>
        <v>0</v>
      </c>
      <c r="K151" s="7">
        <f t="shared" si="72"/>
        <v>0</v>
      </c>
      <c r="L151" s="7">
        <f t="shared" si="72"/>
        <v>0</v>
      </c>
      <c r="M151" s="13"/>
      <c r="N151" s="13"/>
    </row>
    <row r="152" spans="2:14" ht="36" hidden="1">
      <c r="B152" s="15" t="s">
        <v>104</v>
      </c>
      <c r="C152" s="5" t="s">
        <v>49</v>
      </c>
      <c r="D152" s="6" t="s">
        <v>55</v>
      </c>
      <c r="E152" s="6" t="s">
        <v>67</v>
      </c>
      <c r="F152" s="5">
        <v>100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13"/>
      <c r="N152" s="13"/>
    </row>
    <row r="153" spans="2:14" ht="24" hidden="1">
      <c r="B153" s="15" t="s">
        <v>105</v>
      </c>
      <c r="C153" s="5" t="s">
        <v>49</v>
      </c>
      <c r="D153" s="6" t="s">
        <v>55</v>
      </c>
      <c r="E153" s="6" t="s">
        <v>67</v>
      </c>
      <c r="F153" s="5">
        <v>200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13"/>
      <c r="N153" s="13"/>
    </row>
    <row r="154" spans="2:14" ht="24">
      <c r="B154" s="15" t="s">
        <v>485</v>
      </c>
      <c r="C154" s="5" t="s">
        <v>49</v>
      </c>
      <c r="D154" s="6" t="s">
        <v>55</v>
      </c>
      <c r="E154" s="6" t="s">
        <v>255</v>
      </c>
      <c r="F154" s="5"/>
      <c r="G154" s="7">
        <f aca="true" t="shared" si="73" ref="G154:L154">G155+G161</f>
        <v>1681700</v>
      </c>
      <c r="H154" s="7">
        <f t="shared" si="73"/>
        <v>511400</v>
      </c>
      <c r="I154" s="7">
        <f t="shared" si="73"/>
        <v>2193100</v>
      </c>
      <c r="J154" s="7">
        <f t="shared" si="73"/>
        <v>2193100</v>
      </c>
      <c r="K154" s="7">
        <f t="shared" si="73"/>
        <v>-2193100</v>
      </c>
      <c r="L154" s="7">
        <f t="shared" si="73"/>
        <v>0</v>
      </c>
      <c r="M154" s="13"/>
      <c r="N154" s="13"/>
    </row>
    <row r="155" spans="2:14" ht="24" hidden="1">
      <c r="B155" s="15" t="s">
        <v>162</v>
      </c>
      <c r="C155" s="5" t="s">
        <v>49</v>
      </c>
      <c r="D155" s="6" t="s">
        <v>55</v>
      </c>
      <c r="E155" s="6" t="s">
        <v>92</v>
      </c>
      <c r="F155" s="5"/>
      <c r="G155" s="7">
        <f aca="true" t="shared" si="74" ref="G155:L155">G156+G158</f>
        <v>0</v>
      </c>
      <c r="H155" s="7">
        <f t="shared" si="74"/>
        <v>0</v>
      </c>
      <c r="I155" s="7">
        <f t="shared" si="74"/>
        <v>0</v>
      </c>
      <c r="J155" s="7">
        <f t="shared" si="74"/>
        <v>0</v>
      </c>
      <c r="K155" s="7">
        <f t="shared" si="74"/>
        <v>0</v>
      </c>
      <c r="L155" s="7">
        <f t="shared" si="74"/>
        <v>0</v>
      </c>
      <c r="M155" s="13"/>
      <c r="N155" s="13"/>
    </row>
    <row r="156" spans="2:14" ht="12.75" hidden="1">
      <c r="B156" s="15" t="s">
        <v>163</v>
      </c>
      <c r="C156" s="5" t="s">
        <v>49</v>
      </c>
      <c r="D156" s="6" t="s">
        <v>55</v>
      </c>
      <c r="E156" s="6" t="s">
        <v>68</v>
      </c>
      <c r="F156" s="5"/>
      <c r="G156" s="7">
        <f aca="true" t="shared" si="75" ref="G156:L156">G157</f>
        <v>0</v>
      </c>
      <c r="H156" s="7">
        <f t="shared" si="75"/>
        <v>0</v>
      </c>
      <c r="I156" s="7">
        <f t="shared" si="75"/>
        <v>0</v>
      </c>
      <c r="J156" s="7">
        <f t="shared" si="75"/>
        <v>0</v>
      </c>
      <c r="K156" s="7">
        <f t="shared" si="75"/>
        <v>0</v>
      </c>
      <c r="L156" s="7">
        <f t="shared" si="75"/>
        <v>0</v>
      </c>
      <c r="M156" s="13"/>
      <c r="N156" s="13"/>
    </row>
    <row r="157" spans="2:14" ht="24" hidden="1">
      <c r="B157" s="15" t="s">
        <v>105</v>
      </c>
      <c r="C157" s="5" t="s">
        <v>49</v>
      </c>
      <c r="D157" s="6" t="s">
        <v>55</v>
      </c>
      <c r="E157" s="6" t="s">
        <v>68</v>
      </c>
      <c r="F157" s="5">
        <v>200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13"/>
      <c r="N157" s="13"/>
    </row>
    <row r="158" spans="2:14" ht="12.75" hidden="1">
      <c r="B158" s="15" t="s">
        <v>220</v>
      </c>
      <c r="C158" s="5" t="s">
        <v>49</v>
      </c>
      <c r="D158" s="6" t="s">
        <v>55</v>
      </c>
      <c r="E158" s="6" t="s">
        <v>221</v>
      </c>
      <c r="F158" s="5"/>
      <c r="G158" s="7">
        <f aca="true" t="shared" si="76" ref="G158:L158">G159+G160</f>
        <v>0</v>
      </c>
      <c r="H158" s="7">
        <f t="shared" si="76"/>
        <v>0</v>
      </c>
      <c r="I158" s="7">
        <f t="shared" si="76"/>
        <v>0</v>
      </c>
      <c r="J158" s="7">
        <f t="shared" si="76"/>
        <v>0</v>
      </c>
      <c r="K158" s="7">
        <f t="shared" si="76"/>
        <v>0</v>
      </c>
      <c r="L158" s="7">
        <f t="shared" si="76"/>
        <v>0</v>
      </c>
      <c r="M158" s="13"/>
      <c r="N158" s="13"/>
    </row>
    <row r="159" spans="2:14" ht="24" hidden="1">
      <c r="B159" s="15" t="s">
        <v>105</v>
      </c>
      <c r="C159" s="5" t="s">
        <v>49</v>
      </c>
      <c r="D159" s="6" t="s">
        <v>55</v>
      </c>
      <c r="E159" s="6" t="s">
        <v>221</v>
      </c>
      <c r="F159" s="5" t="s">
        <v>192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13"/>
      <c r="N159" s="13"/>
    </row>
    <row r="160" spans="2:14" ht="12.75" hidden="1">
      <c r="B160" s="15" t="s">
        <v>108</v>
      </c>
      <c r="C160" s="5" t="s">
        <v>49</v>
      </c>
      <c r="D160" s="6" t="s">
        <v>55</v>
      </c>
      <c r="E160" s="6" t="s">
        <v>221</v>
      </c>
      <c r="F160" s="5" t="s">
        <v>189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13"/>
      <c r="N160" s="13"/>
    </row>
    <row r="161" spans="2:14" ht="36">
      <c r="B161" s="15" t="s">
        <v>494</v>
      </c>
      <c r="C161" s="5" t="s">
        <v>49</v>
      </c>
      <c r="D161" s="6" t="s">
        <v>55</v>
      </c>
      <c r="E161" s="5" t="s">
        <v>239</v>
      </c>
      <c r="F161" s="5"/>
      <c r="G161" s="7">
        <f aca="true" t="shared" si="77" ref="G161:J162">G162</f>
        <v>1681700</v>
      </c>
      <c r="H161" s="7">
        <f t="shared" si="77"/>
        <v>511400</v>
      </c>
      <c r="I161" s="7">
        <f t="shared" si="77"/>
        <v>2193100</v>
      </c>
      <c r="J161" s="7">
        <f t="shared" si="77"/>
        <v>2193100</v>
      </c>
      <c r="K161" s="7">
        <f>K162</f>
        <v>-2193100</v>
      </c>
      <c r="L161" s="7">
        <f>L162</f>
        <v>0</v>
      </c>
      <c r="M161" s="13"/>
      <c r="N161" s="13"/>
    </row>
    <row r="162" spans="2:14" ht="24">
      <c r="B162" s="15" t="s">
        <v>492</v>
      </c>
      <c r="C162" s="5" t="s">
        <v>49</v>
      </c>
      <c r="D162" s="5" t="s">
        <v>55</v>
      </c>
      <c r="E162" s="5" t="s">
        <v>491</v>
      </c>
      <c r="F162" s="5"/>
      <c r="G162" s="7">
        <f t="shared" si="77"/>
        <v>1681700</v>
      </c>
      <c r="H162" s="7">
        <f t="shared" si="77"/>
        <v>511400</v>
      </c>
      <c r="I162" s="7">
        <f t="shared" si="77"/>
        <v>2193100</v>
      </c>
      <c r="J162" s="7">
        <f t="shared" si="77"/>
        <v>2193100</v>
      </c>
      <c r="K162" s="7">
        <f>K163</f>
        <v>-2193100</v>
      </c>
      <c r="L162" s="7">
        <f>L163</f>
        <v>0</v>
      </c>
      <c r="M162" s="13"/>
      <c r="N162" s="13"/>
    </row>
    <row r="163" spans="2:14" ht="24">
      <c r="B163" s="15" t="s">
        <v>493</v>
      </c>
      <c r="C163" s="5" t="s">
        <v>49</v>
      </c>
      <c r="D163" s="5" t="s">
        <v>55</v>
      </c>
      <c r="E163" s="5" t="s">
        <v>490</v>
      </c>
      <c r="F163" s="5"/>
      <c r="G163" s="7">
        <f aca="true" t="shared" si="78" ref="G163:L163">G164+G165+G166</f>
        <v>1681700</v>
      </c>
      <c r="H163" s="7">
        <f t="shared" si="78"/>
        <v>511400</v>
      </c>
      <c r="I163" s="7">
        <f t="shared" si="78"/>
        <v>2193100</v>
      </c>
      <c r="J163" s="7">
        <f t="shared" si="78"/>
        <v>2193100</v>
      </c>
      <c r="K163" s="7">
        <f t="shared" si="78"/>
        <v>-2193100</v>
      </c>
      <c r="L163" s="7">
        <f t="shared" si="78"/>
        <v>0</v>
      </c>
      <c r="M163" s="13"/>
      <c r="N163" s="13"/>
    </row>
    <row r="164" spans="2:14" ht="36">
      <c r="B164" s="15" t="s">
        <v>104</v>
      </c>
      <c r="C164" s="5" t="s">
        <v>49</v>
      </c>
      <c r="D164" s="5" t="s">
        <v>55</v>
      </c>
      <c r="E164" s="5" t="s">
        <v>490</v>
      </c>
      <c r="F164" s="5" t="s">
        <v>90</v>
      </c>
      <c r="G164" s="7">
        <v>1681700</v>
      </c>
      <c r="H164" s="7">
        <f>I164-G164</f>
        <v>511400</v>
      </c>
      <c r="I164" s="7">
        <f>1684400+508700</f>
        <v>2193100</v>
      </c>
      <c r="J164" s="7">
        <f>1684400+508700</f>
        <v>2193100</v>
      </c>
      <c r="K164" s="7">
        <f>L164-J164</f>
        <v>-2193100</v>
      </c>
      <c r="L164" s="7">
        <v>0</v>
      </c>
      <c r="M164" s="13"/>
      <c r="N164" s="13"/>
    </row>
    <row r="165" spans="2:14" ht="24" hidden="1">
      <c r="B165" s="15" t="s">
        <v>105</v>
      </c>
      <c r="C165" s="5" t="s">
        <v>49</v>
      </c>
      <c r="D165" s="5" t="s">
        <v>55</v>
      </c>
      <c r="E165" s="5" t="s">
        <v>490</v>
      </c>
      <c r="F165" s="5" t="s">
        <v>192</v>
      </c>
      <c r="G165" s="7">
        <v>0</v>
      </c>
      <c r="H165" s="7">
        <f>I165-G165</f>
        <v>0</v>
      </c>
      <c r="I165" s="7">
        <v>0</v>
      </c>
      <c r="J165" s="7">
        <v>0</v>
      </c>
      <c r="K165" s="7">
        <f>L165-J165</f>
        <v>0</v>
      </c>
      <c r="L165" s="7">
        <v>0</v>
      </c>
      <c r="M165" s="13"/>
      <c r="N165" s="13"/>
    </row>
    <row r="166" spans="2:14" ht="12.75" hidden="1">
      <c r="B166" s="15" t="s">
        <v>108</v>
      </c>
      <c r="C166" s="5" t="s">
        <v>49</v>
      </c>
      <c r="D166" s="5" t="s">
        <v>55</v>
      </c>
      <c r="E166" s="5" t="s">
        <v>490</v>
      </c>
      <c r="F166" s="5" t="s">
        <v>189</v>
      </c>
      <c r="G166" s="7">
        <v>0</v>
      </c>
      <c r="H166" s="7">
        <f>I166-G166</f>
        <v>0</v>
      </c>
      <c r="I166" s="7">
        <v>0</v>
      </c>
      <c r="J166" s="7">
        <v>0</v>
      </c>
      <c r="K166" s="7">
        <f>L166-J166</f>
        <v>0</v>
      </c>
      <c r="L166" s="7">
        <v>0</v>
      </c>
      <c r="M166" s="13"/>
      <c r="N166" s="13"/>
    </row>
    <row r="167" spans="2:14" ht="12.75" hidden="1">
      <c r="B167" s="15" t="s">
        <v>589</v>
      </c>
      <c r="C167" s="5" t="s">
        <v>49</v>
      </c>
      <c r="D167" s="5" t="s">
        <v>55</v>
      </c>
      <c r="E167" s="5" t="s">
        <v>298</v>
      </c>
      <c r="F167" s="5"/>
      <c r="G167" s="7">
        <f aca="true" t="shared" si="79" ref="G167:J168">G168</f>
        <v>0</v>
      </c>
      <c r="H167" s="7">
        <f t="shared" si="79"/>
        <v>0</v>
      </c>
      <c r="I167" s="7">
        <f t="shared" si="79"/>
        <v>0</v>
      </c>
      <c r="J167" s="7">
        <f t="shared" si="79"/>
        <v>0</v>
      </c>
      <c r="K167" s="7">
        <f>K168</f>
        <v>0</v>
      </c>
      <c r="L167" s="7">
        <f>L168</f>
        <v>0</v>
      </c>
      <c r="M167" s="13"/>
      <c r="N167" s="13"/>
    </row>
    <row r="168" spans="2:14" ht="24" hidden="1">
      <c r="B168" s="15" t="s">
        <v>372</v>
      </c>
      <c r="C168" s="5" t="s">
        <v>49</v>
      </c>
      <c r="D168" s="5" t="s">
        <v>55</v>
      </c>
      <c r="E168" s="5" t="s">
        <v>301</v>
      </c>
      <c r="F168" s="5"/>
      <c r="G168" s="7">
        <f t="shared" si="79"/>
        <v>0</v>
      </c>
      <c r="H168" s="7">
        <f t="shared" si="79"/>
        <v>0</v>
      </c>
      <c r="I168" s="7">
        <f t="shared" si="79"/>
        <v>0</v>
      </c>
      <c r="J168" s="7">
        <f t="shared" si="79"/>
        <v>0</v>
      </c>
      <c r="K168" s="7">
        <f>K169</f>
        <v>0</v>
      </c>
      <c r="L168" s="7">
        <f>L169</f>
        <v>0</v>
      </c>
      <c r="M168" s="13"/>
      <c r="N168" s="13"/>
    </row>
    <row r="169" spans="2:14" ht="24" hidden="1">
      <c r="B169" s="15" t="s">
        <v>590</v>
      </c>
      <c r="C169" s="5" t="s">
        <v>49</v>
      </c>
      <c r="D169" s="5" t="s">
        <v>55</v>
      </c>
      <c r="E169" s="5" t="s">
        <v>591</v>
      </c>
      <c r="F169" s="5"/>
      <c r="G169" s="7">
        <f aca="true" t="shared" si="80" ref="G169:L169">G170+G174+G176+G172</f>
        <v>0</v>
      </c>
      <c r="H169" s="7">
        <f t="shared" si="80"/>
        <v>0</v>
      </c>
      <c r="I169" s="7">
        <f t="shared" si="80"/>
        <v>0</v>
      </c>
      <c r="J169" s="7">
        <f t="shared" si="80"/>
        <v>0</v>
      </c>
      <c r="K169" s="7">
        <f t="shared" si="80"/>
        <v>0</v>
      </c>
      <c r="L169" s="7">
        <f t="shared" si="80"/>
        <v>0</v>
      </c>
      <c r="M169" s="13"/>
      <c r="N169" s="13"/>
    </row>
    <row r="170" spans="2:14" ht="12.75" hidden="1">
      <c r="B170" s="15" t="s">
        <v>592</v>
      </c>
      <c r="C170" s="5" t="s">
        <v>49</v>
      </c>
      <c r="D170" s="5" t="s">
        <v>55</v>
      </c>
      <c r="E170" s="5" t="s">
        <v>593</v>
      </c>
      <c r="F170" s="5"/>
      <c r="G170" s="7">
        <f aca="true" t="shared" si="81" ref="G170:L170">G171</f>
        <v>0</v>
      </c>
      <c r="H170" s="7">
        <f t="shared" si="81"/>
        <v>0</v>
      </c>
      <c r="I170" s="7">
        <f t="shared" si="81"/>
        <v>0</v>
      </c>
      <c r="J170" s="7">
        <f t="shared" si="81"/>
        <v>0</v>
      </c>
      <c r="K170" s="7">
        <f t="shared" si="81"/>
        <v>0</v>
      </c>
      <c r="L170" s="7">
        <f t="shared" si="81"/>
        <v>0</v>
      </c>
      <c r="M170" s="13"/>
      <c r="N170" s="13"/>
    </row>
    <row r="171" spans="2:14" ht="24" hidden="1">
      <c r="B171" s="15" t="s">
        <v>105</v>
      </c>
      <c r="C171" s="5" t="s">
        <v>49</v>
      </c>
      <c r="D171" s="5" t="s">
        <v>55</v>
      </c>
      <c r="E171" s="5" t="s">
        <v>593</v>
      </c>
      <c r="F171" s="5" t="s">
        <v>192</v>
      </c>
      <c r="G171" s="7">
        <v>0</v>
      </c>
      <c r="H171" s="7">
        <f>I171-G171</f>
        <v>0</v>
      </c>
      <c r="I171" s="7">
        <v>0</v>
      </c>
      <c r="J171" s="7">
        <v>0</v>
      </c>
      <c r="K171" s="7">
        <f>L171-J171</f>
        <v>0</v>
      </c>
      <c r="L171" s="7">
        <v>0</v>
      </c>
      <c r="M171" s="13"/>
      <c r="N171" s="13"/>
    </row>
    <row r="172" spans="2:14" ht="24" hidden="1">
      <c r="B172" s="15" t="s">
        <v>727</v>
      </c>
      <c r="C172" s="5" t="s">
        <v>49</v>
      </c>
      <c r="D172" s="5" t="s">
        <v>55</v>
      </c>
      <c r="E172" s="5" t="s">
        <v>597</v>
      </c>
      <c r="F172" s="5"/>
      <c r="G172" s="7">
        <f aca="true" t="shared" si="82" ref="G172:L172">G173</f>
        <v>0</v>
      </c>
      <c r="H172" s="7">
        <f t="shared" si="82"/>
        <v>0</v>
      </c>
      <c r="I172" s="7">
        <f t="shared" si="82"/>
        <v>0</v>
      </c>
      <c r="J172" s="7">
        <f t="shared" si="82"/>
        <v>0</v>
      </c>
      <c r="K172" s="7">
        <f t="shared" si="82"/>
        <v>0</v>
      </c>
      <c r="L172" s="7">
        <f t="shared" si="82"/>
        <v>0</v>
      </c>
      <c r="M172" s="13"/>
      <c r="N172" s="13"/>
    </row>
    <row r="173" spans="2:14" ht="24" hidden="1">
      <c r="B173" s="15" t="s">
        <v>105</v>
      </c>
      <c r="C173" s="5" t="s">
        <v>49</v>
      </c>
      <c r="D173" s="5" t="s">
        <v>55</v>
      </c>
      <c r="E173" s="5" t="s">
        <v>597</v>
      </c>
      <c r="F173" s="5" t="s">
        <v>192</v>
      </c>
      <c r="G173" s="7">
        <v>0</v>
      </c>
      <c r="H173" s="7">
        <f>I173-G173</f>
        <v>0</v>
      </c>
      <c r="I173" s="7">
        <v>0</v>
      </c>
      <c r="J173" s="7">
        <v>0</v>
      </c>
      <c r="K173" s="7">
        <f>L173-J173</f>
        <v>0</v>
      </c>
      <c r="L173" s="7">
        <v>0</v>
      </c>
      <c r="M173" s="13"/>
      <c r="N173" s="13"/>
    </row>
    <row r="174" spans="2:14" ht="48" hidden="1">
      <c r="B174" s="15" t="s">
        <v>594</v>
      </c>
      <c r="C174" s="5" t="s">
        <v>49</v>
      </c>
      <c r="D174" s="5" t="s">
        <v>55</v>
      </c>
      <c r="E174" s="5" t="s">
        <v>595</v>
      </c>
      <c r="F174" s="5"/>
      <c r="G174" s="7">
        <f aca="true" t="shared" si="83" ref="G174:L174">G175</f>
        <v>0</v>
      </c>
      <c r="H174" s="7">
        <f t="shared" si="83"/>
        <v>0</v>
      </c>
      <c r="I174" s="7">
        <f t="shared" si="83"/>
        <v>0</v>
      </c>
      <c r="J174" s="7">
        <f t="shared" si="83"/>
        <v>0</v>
      </c>
      <c r="K174" s="7">
        <f t="shared" si="83"/>
        <v>0</v>
      </c>
      <c r="L174" s="7">
        <f t="shared" si="83"/>
        <v>0</v>
      </c>
      <c r="M174" s="13"/>
      <c r="N174" s="13"/>
    </row>
    <row r="175" spans="2:14" ht="24" hidden="1">
      <c r="B175" s="15" t="s">
        <v>105</v>
      </c>
      <c r="C175" s="5" t="s">
        <v>49</v>
      </c>
      <c r="D175" s="5" t="s">
        <v>55</v>
      </c>
      <c r="E175" s="5" t="s">
        <v>595</v>
      </c>
      <c r="F175" s="5" t="s">
        <v>192</v>
      </c>
      <c r="G175" s="7">
        <v>0</v>
      </c>
      <c r="H175" s="7">
        <f>I175-G175</f>
        <v>0</v>
      </c>
      <c r="I175" s="7">
        <v>0</v>
      </c>
      <c r="J175" s="7">
        <v>0</v>
      </c>
      <c r="K175" s="7">
        <f>L175-J175</f>
        <v>0</v>
      </c>
      <c r="L175" s="7">
        <v>0</v>
      </c>
      <c r="M175" s="13"/>
      <c r="N175" s="13"/>
    </row>
    <row r="176" spans="2:14" ht="48" hidden="1">
      <c r="B176" s="15" t="s">
        <v>594</v>
      </c>
      <c r="C176" s="5" t="s">
        <v>49</v>
      </c>
      <c r="D176" s="5" t="s">
        <v>55</v>
      </c>
      <c r="E176" s="5" t="s">
        <v>665</v>
      </c>
      <c r="F176" s="5"/>
      <c r="G176" s="7">
        <f aca="true" t="shared" si="84" ref="G176:L176">G177</f>
        <v>0</v>
      </c>
      <c r="H176" s="7">
        <f t="shared" si="84"/>
        <v>0</v>
      </c>
      <c r="I176" s="7">
        <f t="shared" si="84"/>
        <v>0</v>
      </c>
      <c r="J176" s="7">
        <f t="shared" si="84"/>
        <v>0</v>
      </c>
      <c r="K176" s="7">
        <f t="shared" si="84"/>
        <v>0</v>
      </c>
      <c r="L176" s="7">
        <f t="shared" si="84"/>
        <v>0</v>
      </c>
      <c r="M176" s="13"/>
      <c r="N176" s="13"/>
    </row>
    <row r="177" spans="2:14" ht="24" hidden="1">
      <c r="B177" s="15" t="s">
        <v>105</v>
      </c>
      <c r="C177" s="5" t="s">
        <v>49</v>
      </c>
      <c r="D177" s="5" t="s">
        <v>55</v>
      </c>
      <c r="E177" s="5" t="s">
        <v>665</v>
      </c>
      <c r="F177" s="5" t="s">
        <v>192</v>
      </c>
      <c r="G177" s="7">
        <v>0</v>
      </c>
      <c r="H177" s="7">
        <f>I177-G177</f>
        <v>0</v>
      </c>
      <c r="I177" s="7">
        <v>0</v>
      </c>
      <c r="J177" s="7">
        <v>0</v>
      </c>
      <c r="K177" s="7">
        <f>L177-J177</f>
        <v>0</v>
      </c>
      <c r="L177" s="7">
        <v>0</v>
      </c>
      <c r="M177" s="13"/>
      <c r="N177" s="13"/>
    </row>
    <row r="178" spans="2:14" ht="24">
      <c r="B178" s="15" t="s">
        <v>782</v>
      </c>
      <c r="C178" s="5" t="s">
        <v>49</v>
      </c>
      <c r="D178" s="6" t="s">
        <v>55</v>
      </c>
      <c r="E178" s="6" t="s">
        <v>256</v>
      </c>
      <c r="F178" s="5"/>
      <c r="G178" s="7">
        <f aca="true" t="shared" si="85" ref="G178:L178">G189+G179</f>
        <v>18708133.119999997</v>
      </c>
      <c r="H178" s="7">
        <f t="shared" si="85"/>
        <v>-545363.1199999992</v>
      </c>
      <c r="I178" s="7">
        <f t="shared" si="85"/>
        <v>18162770</v>
      </c>
      <c r="J178" s="7">
        <f t="shared" si="85"/>
        <v>18162770</v>
      </c>
      <c r="K178" s="7">
        <f t="shared" si="85"/>
        <v>-18162770</v>
      </c>
      <c r="L178" s="7">
        <f t="shared" si="85"/>
        <v>0</v>
      </c>
      <c r="M178" s="13"/>
      <c r="N178" s="13"/>
    </row>
    <row r="179" spans="2:14" ht="12.75" hidden="1">
      <c r="B179" s="15" t="s">
        <v>474</v>
      </c>
      <c r="C179" s="5" t="s">
        <v>49</v>
      </c>
      <c r="D179" s="6" t="s">
        <v>55</v>
      </c>
      <c r="E179" s="6" t="s">
        <v>472</v>
      </c>
      <c r="F179" s="5"/>
      <c r="G179" s="7">
        <f aca="true" t="shared" si="86" ref="G179:L179">G186+G183+G180</f>
        <v>0</v>
      </c>
      <c r="H179" s="7">
        <f t="shared" si="86"/>
        <v>0</v>
      </c>
      <c r="I179" s="7">
        <f t="shared" si="86"/>
        <v>0</v>
      </c>
      <c r="J179" s="7">
        <f t="shared" si="86"/>
        <v>0</v>
      </c>
      <c r="K179" s="7">
        <f t="shared" si="86"/>
        <v>0</v>
      </c>
      <c r="L179" s="7">
        <f t="shared" si="86"/>
        <v>0</v>
      </c>
      <c r="M179" s="13"/>
      <c r="N179" s="13"/>
    </row>
    <row r="180" spans="2:14" ht="36" hidden="1">
      <c r="B180" s="15" t="s">
        <v>689</v>
      </c>
      <c r="C180" s="5" t="s">
        <v>49</v>
      </c>
      <c r="D180" s="6" t="s">
        <v>55</v>
      </c>
      <c r="E180" s="6" t="s">
        <v>691</v>
      </c>
      <c r="F180" s="5"/>
      <c r="G180" s="7">
        <f aca="true" t="shared" si="87" ref="G180:J181">G181</f>
        <v>0</v>
      </c>
      <c r="H180" s="7">
        <f t="shared" si="87"/>
        <v>0</v>
      </c>
      <c r="I180" s="7">
        <f t="shared" si="87"/>
        <v>0</v>
      </c>
      <c r="J180" s="7">
        <f t="shared" si="87"/>
        <v>0</v>
      </c>
      <c r="K180" s="7">
        <f>K181</f>
        <v>0</v>
      </c>
      <c r="L180" s="7">
        <f>L181</f>
        <v>0</v>
      </c>
      <c r="M180" s="13"/>
      <c r="N180" s="13"/>
    </row>
    <row r="181" spans="2:14" ht="24" hidden="1">
      <c r="B181" s="15" t="s">
        <v>690</v>
      </c>
      <c r="C181" s="5" t="s">
        <v>49</v>
      </c>
      <c r="D181" s="6" t="s">
        <v>55</v>
      </c>
      <c r="E181" s="6" t="s">
        <v>692</v>
      </c>
      <c r="F181" s="5"/>
      <c r="G181" s="7">
        <f t="shared" si="87"/>
        <v>0</v>
      </c>
      <c r="H181" s="7">
        <f t="shared" si="87"/>
        <v>0</v>
      </c>
      <c r="I181" s="7">
        <f t="shared" si="87"/>
        <v>0</v>
      </c>
      <c r="J181" s="7">
        <f t="shared" si="87"/>
        <v>0</v>
      </c>
      <c r="K181" s="7">
        <f>K182</f>
        <v>0</v>
      </c>
      <c r="L181" s="7">
        <f>L182</f>
        <v>0</v>
      </c>
      <c r="M181" s="13"/>
      <c r="N181" s="13"/>
    </row>
    <row r="182" spans="2:14" ht="24" hidden="1">
      <c r="B182" s="15" t="s">
        <v>105</v>
      </c>
      <c r="C182" s="5" t="s">
        <v>49</v>
      </c>
      <c r="D182" s="6" t="s">
        <v>55</v>
      </c>
      <c r="E182" s="6" t="s">
        <v>692</v>
      </c>
      <c r="F182" s="5" t="s">
        <v>192</v>
      </c>
      <c r="G182" s="7">
        <v>0</v>
      </c>
      <c r="H182" s="7">
        <f>I182-G182</f>
        <v>0</v>
      </c>
      <c r="I182" s="7">
        <v>0</v>
      </c>
      <c r="J182" s="7">
        <v>0</v>
      </c>
      <c r="K182" s="7">
        <f>L182-J182</f>
        <v>0</v>
      </c>
      <c r="L182" s="7">
        <v>0</v>
      </c>
      <c r="M182" s="13"/>
      <c r="N182" s="13"/>
    </row>
    <row r="183" spans="2:14" ht="24" hidden="1">
      <c r="B183" s="15" t="s">
        <v>572</v>
      </c>
      <c r="C183" s="5" t="s">
        <v>49</v>
      </c>
      <c r="D183" s="6" t="s">
        <v>55</v>
      </c>
      <c r="E183" s="6" t="s">
        <v>473</v>
      </c>
      <c r="F183" s="5"/>
      <c r="G183" s="7">
        <f aca="true" t="shared" si="88" ref="G183:J184">G184</f>
        <v>0</v>
      </c>
      <c r="H183" s="7">
        <f t="shared" si="88"/>
        <v>0</v>
      </c>
      <c r="I183" s="7">
        <f t="shared" si="88"/>
        <v>0</v>
      </c>
      <c r="J183" s="7">
        <f t="shared" si="88"/>
        <v>0</v>
      </c>
      <c r="K183" s="7">
        <f>K184</f>
        <v>0</v>
      </c>
      <c r="L183" s="7">
        <f>L184</f>
        <v>0</v>
      </c>
      <c r="M183" s="13"/>
      <c r="N183" s="13"/>
    </row>
    <row r="184" spans="2:14" ht="12.75" hidden="1">
      <c r="B184" s="15" t="s">
        <v>740</v>
      </c>
      <c r="C184" s="5" t="s">
        <v>49</v>
      </c>
      <c r="D184" s="6" t="s">
        <v>55</v>
      </c>
      <c r="E184" s="6" t="s">
        <v>739</v>
      </c>
      <c r="F184" s="5"/>
      <c r="G184" s="7">
        <f t="shared" si="88"/>
        <v>0</v>
      </c>
      <c r="H184" s="7">
        <f t="shared" si="88"/>
        <v>0</v>
      </c>
      <c r="I184" s="7">
        <f t="shared" si="88"/>
        <v>0</v>
      </c>
      <c r="J184" s="7">
        <f t="shared" si="88"/>
        <v>0</v>
      </c>
      <c r="K184" s="7">
        <f>K185</f>
        <v>0</v>
      </c>
      <c r="L184" s="7">
        <f>L185</f>
        <v>0</v>
      </c>
      <c r="M184" s="13"/>
      <c r="N184" s="13"/>
    </row>
    <row r="185" spans="2:14" ht="24" hidden="1">
      <c r="B185" s="15" t="s">
        <v>105</v>
      </c>
      <c r="C185" s="5" t="s">
        <v>49</v>
      </c>
      <c r="D185" s="6" t="s">
        <v>55</v>
      </c>
      <c r="E185" s="6" t="s">
        <v>739</v>
      </c>
      <c r="F185" s="5" t="s">
        <v>192</v>
      </c>
      <c r="G185" s="7">
        <v>0</v>
      </c>
      <c r="H185" s="7">
        <f>I185-G185</f>
        <v>0</v>
      </c>
      <c r="I185" s="7">
        <v>0</v>
      </c>
      <c r="J185" s="7">
        <v>0</v>
      </c>
      <c r="K185" s="7">
        <f>L185-J185</f>
        <v>0</v>
      </c>
      <c r="L185" s="7">
        <v>0</v>
      </c>
      <c r="M185" s="13"/>
      <c r="N185" s="13"/>
    </row>
    <row r="186" spans="2:14" ht="24" hidden="1">
      <c r="B186" s="15" t="s">
        <v>668</v>
      </c>
      <c r="C186" s="5" t="s">
        <v>49</v>
      </c>
      <c r="D186" s="6" t="s">
        <v>55</v>
      </c>
      <c r="E186" s="6" t="s">
        <v>670</v>
      </c>
      <c r="F186" s="5"/>
      <c r="G186" s="7">
        <f aca="true" t="shared" si="89" ref="G186:J187">G187</f>
        <v>0</v>
      </c>
      <c r="H186" s="7">
        <f t="shared" si="89"/>
        <v>0</v>
      </c>
      <c r="I186" s="7">
        <f t="shared" si="89"/>
        <v>0</v>
      </c>
      <c r="J186" s="7">
        <f t="shared" si="89"/>
        <v>0</v>
      </c>
      <c r="K186" s="7">
        <f>K187</f>
        <v>0</v>
      </c>
      <c r="L186" s="7">
        <f>L187</f>
        <v>0</v>
      </c>
      <c r="M186" s="13"/>
      <c r="N186" s="13"/>
    </row>
    <row r="187" spans="2:14" ht="24" hidden="1">
      <c r="B187" s="15" t="s">
        <v>669</v>
      </c>
      <c r="C187" s="5" t="s">
        <v>49</v>
      </c>
      <c r="D187" s="6" t="s">
        <v>55</v>
      </c>
      <c r="E187" s="6" t="s">
        <v>671</v>
      </c>
      <c r="F187" s="5"/>
      <c r="G187" s="7">
        <f t="shared" si="89"/>
        <v>0</v>
      </c>
      <c r="H187" s="7">
        <f t="shared" si="89"/>
        <v>0</v>
      </c>
      <c r="I187" s="7">
        <f t="shared" si="89"/>
        <v>0</v>
      </c>
      <c r="J187" s="7">
        <f t="shared" si="89"/>
        <v>0</v>
      </c>
      <c r="K187" s="7">
        <f>K188</f>
        <v>0</v>
      </c>
      <c r="L187" s="7">
        <f>L188</f>
        <v>0</v>
      </c>
      <c r="M187" s="13"/>
      <c r="N187" s="13"/>
    </row>
    <row r="188" spans="2:14" ht="24" hidden="1">
      <c r="B188" s="15" t="s">
        <v>105</v>
      </c>
      <c r="C188" s="5" t="s">
        <v>49</v>
      </c>
      <c r="D188" s="5" t="s">
        <v>55</v>
      </c>
      <c r="E188" s="6" t="s">
        <v>671</v>
      </c>
      <c r="F188" s="5" t="s">
        <v>192</v>
      </c>
      <c r="G188" s="7">
        <v>0</v>
      </c>
      <c r="H188" s="7">
        <f>I188-G188</f>
        <v>0</v>
      </c>
      <c r="I188" s="7">
        <v>0</v>
      </c>
      <c r="J188" s="7">
        <v>0</v>
      </c>
      <c r="K188" s="7">
        <f>L188-J188</f>
        <v>0</v>
      </c>
      <c r="L188" s="7">
        <v>0</v>
      </c>
      <c r="M188" s="13"/>
      <c r="N188" s="13"/>
    </row>
    <row r="189" spans="2:14" ht="36">
      <c r="B189" s="15" t="s">
        <v>468</v>
      </c>
      <c r="C189" s="5" t="s">
        <v>49</v>
      </c>
      <c r="D189" s="6" t="s">
        <v>55</v>
      </c>
      <c r="E189" s="6" t="s">
        <v>238</v>
      </c>
      <c r="F189" s="5"/>
      <c r="G189" s="7">
        <f aca="true" t="shared" si="90" ref="G189:L189">G190</f>
        <v>18708133.119999997</v>
      </c>
      <c r="H189" s="7">
        <f t="shared" si="90"/>
        <v>-545363.1199999992</v>
      </c>
      <c r="I189" s="7">
        <f t="shared" si="90"/>
        <v>18162770</v>
      </c>
      <c r="J189" s="7">
        <f t="shared" si="90"/>
        <v>18162770</v>
      </c>
      <c r="K189" s="7">
        <f t="shared" si="90"/>
        <v>-18162770</v>
      </c>
      <c r="L189" s="7">
        <f t="shared" si="90"/>
        <v>0</v>
      </c>
      <c r="M189" s="13"/>
      <c r="N189" s="13"/>
    </row>
    <row r="190" spans="2:14" ht="24">
      <c r="B190" s="15" t="s">
        <v>313</v>
      </c>
      <c r="C190" s="5" t="s">
        <v>49</v>
      </c>
      <c r="D190" s="6" t="s">
        <v>55</v>
      </c>
      <c r="E190" s="6" t="s">
        <v>296</v>
      </c>
      <c r="F190" s="5"/>
      <c r="G190" s="7">
        <f aca="true" t="shared" si="91" ref="G190:L190">G191+G195</f>
        <v>18708133.119999997</v>
      </c>
      <c r="H190" s="7">
        <f t="shared" si="91"/>
        <v>-545363.1199999992</v>
      </c>
      <c r="I190" s="7">
        <f t="shared" si="91"/>
        <v>18162770</v>
      </c>
      <c r="J190" s="7">
        <f t="shared" si="91"/>
        <v>18162770</v>
      </c>
      <c r="K190" s="7">
        <f t="shared" si="91"/>
        <v>-18162770</v>
      </c>
      <c r="L190" s="7">
        <f t="shared" si="91"/>
        <v>0</v>
      </c>
      <c r="M190" s="13"/>
      <c r="N190" s="13"/>
    </row>
    <row r="191" spans="2:14" ht="24">
      <c r="B191" s="15" t="s">
        <v>314</v>
      </c>
      <c r="C191" s="5" t="s">
        <v>49</v>
      </c>
      <c r="D191" s="6" t="s">
        <v>55</v>
      </c>
      <c r="E191" s="6" t="s">
        <v>382</v>
      </c>
      <c r="F191" s="5"/>
      <c r="G191" s="7">
        <f aca="true" t="shared" si="92" ref="G191:L191">G192+G193+G194</f>
        <v>18708133.119999997</v>
      </c>
      <c r="H191" s="7">
        <f t="shared" si="92"/>
        <v>-545363.1199999992</v>
      </c>
      <c r="I191" s="7">
        <f t="shared" si="92"/>
        <v>18162770</v>
      </c>
      <c r="J191" s="7">
        <f t="shared" si="92"/>
        <v>18162770</v>
      </c>
      <c r="K191" s="7">
        <f t="shared" si="92"/>
        <v>-18162770</v>
      </c>
      <c r="L191" s="7">
        <f t="shared" si="92"/>
        <v>0</v>
      </c>
      <c r="M191" s="13"/>
      <c r="N191" s="13"/>
    </row>
    <row r="192" spans="2:14" ht="36">
      <c r="B192" s="15" t="s">
        <v>104</v>
      </c>
      <c r="C192" s="5" t="s">
        <v>49</v>
      </c>
      <c r="D192" s="6" t="s">
        <v>55</v>
      </c>
      <c r="E192" s="6" t="s">
        <v>382</v>
      </c>
      <c r="F192" s="5" t="s">
        <v>90</v>
      </c>
      <c r="G192" s="7">
        <v>16542601.12</v>
      </c>
      <c r="H192" s="7">
        <f>I192-G192</f>
        <v>1620168.8800000008</v>
      </c>
      <c r="I192" s="7">
        <f>13949900+4212870</f>
        <v>18162770</v>
      </c>
      <c r="J192" s="7">
        <f>13949900+4212870</f>
        <v>18162770</v>
      </c>
      <c r="K192" s="7">
        <f>L192-J192</f>
        <v>-18162770</v>
      </c>
      <c r="L192" s="7">
        <v>0</v>
      </c>
      <c r="M192" s="13"/>
      <c r="N192" s="13"/>
    </row>
    <row r="193" spans="2:14" ht="24">
      <c r="B193" s="15" t="s">
        <v>105</v>
      </c>
      <c r="C193" s="5" t="s">
        <v>49</v>
      </c>
      <c r="D193" s="6" t="s">
        <v>55</v>
      </c>
      <c r="E193" s="6" t="s">
        <v>382</v>
      </c>
      <c r="F193" s="5" t="s">
        <v>192</v>
      </c>
      <c r="G193" s="7">
        <v>2165532</v>
      </c>
      <c r="H193" s="7">
        <f>I193-G193</f>
        <v>-2165532</v>
      </c>
      <c r="I193" s="7">
        <v>0</v>
      </c>
      <c r="J193" s="7">
        <v>0</v>
      </c>
      <c r="K193" s="7">
        <f>L193-J193</f>
        <v>0</v>
      </c>
      <c r="L193" s="7">
        <v>0</v>
      </c>
      <c r="M193" s="13"/>
      <c r="N193" s="13"/>
    </row>
    <row r="194" spans="2:14" ht="12.75" hidden="1">
      <c r="B194" s="15" t="s">
        <v>108</v>
      </c>
      <c r="C194" s="5" t="s">
        <v>49</v>
      </c>
      <c r="D194" s="6" t="s">
        <v>55</v>
      </c>
      <c r="E194" s="6" t="s">
        <v>382</v>
      </c>
      <c r="F194" s="5" t="s">
        <v>189</v>
      </c>
      <c r="G194" s="7">
        <v>0</v>
      </c>
      <c r="H194" s="7">
        <f>I194-G194</f>
        <v>0</v>
      </c>
      <c r="I194" s="7">
        <v>0</v>
      </c>
      <c r="J194" s="7">
        <v>0</v>
      </c>
      <c r="K194" s="7">
        <f>L194-J194</f>
        <v>0</v>
      </c>
      <c r="L194" s="7">
        <v>0</v>
      </c>
      <c r="M194" s="13"/>
      <c r="N194" s="13"/>
    </row>
    <row r="195" spans="2:14" ht="24" hidden="1">
      <c r="B195" s="15" t="s">
        <v>748</v>
      </c>
      <c r="C195" s="5" t="s">
        <v>49</v>
      </c>
      <c r="D195" s="6" t="s">
        <v>55</v>
      </c>
      <c r="E195" s="6" t="s">
        <v>749</v>
      </c>
      <c r="F195" s="5"/>
      <c r="G195" s="7">
        <f aca="true" t="shared" si="93" ref="G195:L195">G196</f>
        <v>0</v>
      </c>
      <c r="H195" s="7">
        <f t="shared" si="93"/>
        <v>0</v>
      </c>
      <c r="I195" s="7">
        <f t="shared" si="93"/>
        <v>0</v>
      </c>
      <c r="J195" s="7">
        <f t="shared" si="93"/>
        <v>0</v>
      </c>
      <c r="K195" s="7">
        <f t="shared" si="93"/>
        <v>0</v>
      </c>
      <c r="L195" s="7">
        <f t="shared" si="93"/>
        <v>0</v>
      </c>
      <c r="M195" s="13"/>
      <c r="N195" s="13"/>
    </row>
    <row r="196" spans="2:14" ht="24" hidden="1">
      <c r="B196" s="15" t="s">
        <v>105</v>
      </c>
      <c r="C196" s="5" t="s">
        <v>49</v>
      </c>
      <c r="D196" s="6" t="s">
        <v>55</v>
      </c>
      <c r="E196" s="6" t="s">
        <v>749</v>
      </c>
      <c r="F196" s="5" t="s">
        <v>192</v>
      </c>
      <c r="G196" s="7">
        <v>0</v>
      </c>
      <c r="H196" s="7">
        <f>I196-G196</f>
        <v>0</v>
      </c>
      <c r="I196" s="7">
        <v>0</v>
      </c>
      <c r="J196" s="7">
        <v>0</v>
      </c>
      <c r="K196" s="7">
        <f>L196-J196</f>
        <v>0</v>
      </c>
      <c r="L196" s="7">
        <v>0</v>
      </c>
      <c r="M196" s="13"/>
      <c r="N196" s="13"/>
    </row>
    <row r="197" spans="2:14" ht="12.75">
      <c r="B197" s="15" t="s">
        <v>121</v>
      </c>
      <c r="C197" s="5" t="s">
        <v>49</v>
      </c>
      <c r="D197" s="6" t="s">
        <v>55</v>
      </c>
      <c r="E197" s="6" t="s">
        <v>113</v>
      </c>
      <c r="F197" s="5"/>
      <c r="G197" s="7">
        <f aca="true" t="shared" si="94" ref="G197:L197">G198+G204+G206+G201+G209</f>
        <v>1585200</v>
      </c>
      <c r="H197" s="7">
        <f t="shared" si="94"/>
        <v>91570</v>
      </c>
      <c r="I197" s="7">
        <f t="shared" si="94"/>
        <v>1676770</v>
      </c>
      <c r="J197" s="7">
        <f t="shared" si="94"/>
        <v>1676770</v>
      </c>
      <c r="K197" s="7">
        <f t="shared" si="94"/>
        <v>-1676770</v>
      </c>
      <c r="L197" s="7">
        <f t="shared" si="94"/>
        <v>0</v>
      </c>
      <c r="M197" s="13"/>
      <c r="N197" s="13"/>
    </row>
    <row r="198" spans="2:14" ht="24" hidden="1">
      <c r="B198" s="15" t="s">
        <v>171</v>
      </c>
      <c r="C198" s="5" t="s">
        <v>49</v>
      </c>
      <c r="D198" s="6" t="s">
        <v>55</v>
      </c>
      <c r="E198" s="6" t="s">
        <v>69</v>
      </c>
      <c r="F198" s="5"/>
      <c r="G198" s="7">
        <f aca="true" t="shared" si="95" ref="G198:L198">G200+G199</f>
        <v>0</v>
      </c>
      <c r="H198" s="7">
        <f t="shared" si="95"/>
        <v>0</v>
      </c>
      <c r="I198" s="7">
        <f t="shared" si="95"/>
        <v>0</v>
      </c>
      <c r="J198" s="7">
        <f t="shared" si="95"/>
        <v>0</v>
      </c>
      <c r="K198" s="7">
        <f t="shared" si="95"/>
        <v>0</v>
      </c>
      <c r="L198" s="7">
        <f t="shared" si="95"/>
        <v>0</v>
      </c>
      <c r="M198" s="13"/>
      <c r="N198" s="13"/>
    </row>
    <row r="199" spans="2:14" ht="36" hidden="1">
      <c r="B199" s="15" t="s">
        <v>104</v>
      </c>
      <c r="C199" s="5" t="s">
        <v>49</v>
      </c>
      <c r="D199" s="6" t="s">
        <v>55</v>
      </c>
      <c r="E199" s="6" t="s">
        <v>69</v>
      </c>
      <c r="F199" s="5" t="s">
        <v>90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13"/>
      <c r="N199" s="13"/>
    </row>
    <row r="200" spans="2:14" ht="24" hidden="1">
      <c r="B200" s="15" t="s">
        <v>105</v>
      </c>
      <c r="C200" s="5" t="s">
        <v>49</v>
      </c>
      <c r="D200" s="6" t="s">
        <v>55</v>
      </c>
      <c r="E200" s="6" t="s">
        <v>69</v>
      </c>
      <c r="F200" s="5">
        <v>200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13"/>
      <c r="N200" s="13"/>
    </row>
    <row r="201" spans="2:14" ht="36">
      <c r="B201" s="15" t="s">
        <v>322</v>
      </c>
      <c r="C201" s="5" t="s">
        <v>49</v>
      </c>
      <c r="D201" s="6" t="s">
        <v>55</v>
      </c>
      <c r="E201" s="6" t="s">
        <v>237</v>
      </c>
      <c r="F201" s="5"/>
      <c r="G201" s="7">
        <f aca="true" t="shared" si="96" ref="G201:L201">G202+G203</f>
        <v>837600</v>
      </c>
      <c r="H201" s="7">
        <f t="shared" si="96"/>
        <v>20500</v>
      </c>
      <c r="I201" s="7">
        <f t="shared" si="96"/>
        <v>858100</v>
      </c>
      <c r="J201" s="7">
        <f t="shared" si="96"/>
        <v>858100</v>
      </c>
      <c r="K201" s="7">
        <f t="shared" si="96"/>
        <v>-858100</v>
      </c>
      <c r="L201" s="7">
        <f t="shared" si="96"/>
        <v>0</v>
      </c>
      <c r="M201" s="13"/>
      <c r="N201" s="13"/>
    </row>
    <row r="202" spans="2:14" ht="36">
      <c r="B202" s="15" t="s">
        <v>104</v>
      </c>
      <c r="C202" s="5" t="s">
        <v>49</v>
      </c>
      <c r="D202" s="6" t="s">
        <v>55</v>
      </c>
      <c r="E202" s="6" t="s">
        <v>237</v>
      </c>
      <c r="F202" s="5" t="s">
        <v>90</v>
      </c>
      <c r="G202" s="7">
        <v>646340</v>
      </c>
      <c r="H202" s="7">
        <f>I202-G202</f>
        <v>24580</v>
      </c>
      <c r="I202" s="7">
        <f>496100+25000+149820</f>
        <v>670920</v>
      </c>
      <c r="J202" s="7">
        <f>496100+25000+149820</f>
        <v>670920</v>
      </c>
      <c r="K202" s="7">
        <f>L202-J202</f>
        <v>-670920</v>
      </c>
      <c r="L202" s="7">
        <v>0</v>
      </c>
      <c r="M202" s="13"/>
      <c r="N202" s="13"/>
    </row>
    <row r="203" spans="2:14" ht="24">
      <c r="B203" s="15" t="s">
        <v>105</v>
      </c>
      <c r="C203" s="5" t="s">
        <v>49</v>
      </c>
      <c r="D203" s="6" t="s">
        <v>55</v>
      </c>
      <c r="E203" s="6" t="s">
        <v>237</v>
      </c>
      <c r="F203" s="5" t="s">
        <v>192</v>
      </c>
      <c r="G203" s="7">
        <v>191260</v>
      </c>
      <c r="H203" s="7">
        <f>I203-G203</f>
        <v>-4080</v>
      </c>
      <c r="I203" s="7">
        <f>162180+25000</f>
        <v>187180</v>
      </c>
      <c r="J203" s="7">
        <f>162180+25000</f>
        <v>187180</v>
      </c>
      <c r="K203" s="7">
        <f>L203-J203</f>
        <v>-187180</v>
      </c>
      <c r="L203" s="7">
        <v>0</v>
      </c>
      <c r="M203" s="13"/>
      <c r="N203" s="13"/>
    </row>
    <row r="204" spans="2:14" ht="24">
      <c r="B204" s="15" t="s">
        <v>172</v>
      </c>
      <c r="C204" s="5" t="s">
        <v>49</v>
      </c>
      <c r="D204" s="6" t="s">
        <v>55</v>
      </c>
      <c r="E204" s="6" t="s">
        <v>70</v>
      </c>
      <c r="F204" s="5"/>
      <c r="G204" s="7">
        <f aca="true" t="shared" si="97" ref="G204:L204">G205</f>
        <v>65500</v>
      </c>
      <c r="H204" s="7">
        <f t="shared" si="97"/>
        <v>14800</v>
      </c>
      <c r="I204" s="7">
        <f t="shared" si="97"/>
        <v>80300</v>
      </c>
      <c r="J204" s="7">
        <f t="shared" si="97"/>
        <v>80300</v>
      </c>
      <c r="K204" s="7">
        <f t="shared" si="97"/>
        <v>-80300</v>
      </c>
      <c r="L204" s="7">
        <f t="shared" si="97"/>
        <v>0</v>
      </c>
      <c r="M204" s="13"/>
      <c r="N204" s="13"/>
    </row>
    <row r="205" spans="2:14" ht="24">
      <c r="B205" s="15" t="s">
        <v>105</v>
      </c>
      <c r="C205" s="5" t="s">
        <v>49</v>
      </c>
      <c r="D205" s="6" t="s">
        <v>55</v>
      </c>
      <c r="E205" s="6" t="s">
        <v>70</v>
      </c>
      <c r="F205" s="5">
        <v>200</v>
      </c>
      <c r="G205" s="7">
        <v>65500</v>
      </c>
      <c r="H205" s="7">
        <f>I205-G205</f>
        <v>14800</v>
      </c>
      <c r="I205" s="7">
        <v>80300</v>
      </c>
      <c r="J205" s="7">
        <v>80300</v>
      </c>
      <c r="K205" s="7">
        <f>L205-J205</f>
        <v>-80300</v>
      </c>
      <c r="L205" s="7">
        <v>0</v>
      </c>
      <c r="M205" s="13"/>
      <c r="N205" s="13"/>
    </row>
    <row r="206" spans="2:14" ht="48">
      <c r="B206" s="15" t="s">
        <v>173</v>
      </c>
      <c r="C206" s="5" t="s">
        <v>49</v>
      </c>
      <c r="D206" s="6" t="s">
        <v>55</v>
      </c>
      <c r="E206" s="6" t="s">
        <v>71</v>
      </c>
      <c r="F206" s="5"/>
      <c r="G206" s="7">
        <f aca="true" t="shared" si="98" ref="G206:L206">G207+G208</f>
        <v>250200</v>
      </c>
      <c r="H206" s="7">
        <f t="shared" si="98"/>
        <v>47700</v>
      </c>
      <c r="I206" s="7">
        <f t="shared" si="98"/>
        <v>297900</v>
      </c>
      <c r="J206" s="7">
        <f t="shared" si="98"/>
        <v>297900</v>
      </c>
      <c r="K206" s="7">
        <f t="shared" si="98"/>
        <v>-297900</v>
      </c>
      <c r="L206" s="7">
        <f t="shared" si="98"/>
        <v>0</v>
      </c>
      <c r="M206" s="13"/>
      <c r="N206" s="13"/>
    </row>
    <row r="207" spans="2:14" ht="36">
      <c r="B207" s="15" t="s">
        <v>104</v>
      </c>
      <c r="C207" s="5" t="s">
        <v>49</v>
      </c>
      <c r="D207" s="6" t="s">
        <v>55</v>
      </c>
      <c r="E207" s="6" t="s">
        <v>71</v>
      </c>
      <c r="F207" s="5">
        <v>100</v>
      </c>
      <c r="G207" s="7">
        <v>250200</v>
      </c>
      <c r="H207" s="7">
        <f>I207-G207</f>
        <v>47700</v>
      </c>
      <c r="I207" s="7">
        <f>228802+69098</f>
        <v>297900</v>
      </c>
      <c r="J207" s="7">
        <f>228802+69098</f>
        <v>297900</v>
      </c>
      <c r="K207" s="7">
        <f>L207-J207</f>
        <v>-297900</v>
      </c>
      <c r="L207" s="7">
        <v>0</v>
      </c>
      <c r="M207" s="13"/>
      <c r="N207" s="13"/>
    </row>
    <row r="208" spans="2:14" ht="24" hidden="1">
      <c r="B208" s="15" t="s">
        <v>105</v>
      </c>
      <c r="C208" s="5" t="s">
        <v>49</v>
      </c>
      <c r="D208" s="6" t="s">
        <v>55</v>
      </c>
      <c r="E208" s="6" t="s">
        <v>71</v>
      </c>
      <c r="F208" s="5">
        <v>200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13"/>
      <c r="N208" s="13"/>
    </row>
    <row r="209" spans="2:14" ht="24">
      <c r="B209" s="15" t="s">
        <v>526</v>
      </c>
      <c r="C209" s="5" t="s">
        <v>49</v>
      </c>
      <c r="D209" s="6" t="s">
        <v>55</v>
      </c>
      <c r="E209" s="6" t="s">
        <v>527</v>
      </c>
      <c r="F209" s="5"/>
      <c r="G209" s="7">
        <f aca="true" t="shared" si="99" ref="G209:J211">G210</f>
        <v>431900</v>
      </c>
      <c r="H209" s="7">
        <f t="shared" si="99"/>
        <v>8570</v>
      </c>
      <c r="I209" s="7">
        <f t="shared" si="99"/>
        <v>440470</v>
      </c>
      <c r="J209" s="7">
        <f t="shared" si="99"/>
        <v>440470</v>
      </c>
      <c r="K209" s="7">
        <f aca="true" t="shared" si="100" ref="K209:L211">K210</f>
        <v>-440470</v>
      </c>
      <c r="L209" s="7">
        <f t="shared" si="100"/>
        <v>0</v>
      </c>
      <c r="M209" s="13"/>
      <c r="N209" s="13"/>
    </row>
    <row r="210" spans="2:14" ht="24">
      <c r="B210" s="15" t="s">
        <v>122</v>
      </c>
      <c r="C210" s="5" t="s">
        <v>49</v>
      </c>
      <c r="D210" s="6" t="s">
        <v>55</v>
      </c>
      <c r="E210" s="6" t="s">
        <v>530</v>
      </c>
      <c r="F210" s="5"/>
      <c r="G210" s="7">
        <f t="shared" si="99"/>
        <v>431900</v>
      </c>
      <c r="H210" s="7">
        <f t="shared" si="99"/>
        <v>8570</v>
      </c>
      <c r="I210" s="7">
        <f t="shared" si="99"/>
        <v>440470</v>
      </c>
      <c r="J210" s="7">
        <f t="shared" si="99"/>
        <v>440470</v>
      </c>
      <c r="K210" s="7">
        <f t="shared" si="100"/>
        <v>-440470</v>
      </c>
      <c r="L210" s="7">
        <f t="shared" si="100"/>
        <v>0</v>
      </c>
      <c r="M210" s="13"/>
      <c r="N210" s="13"/>
    </row>
    <row r="211" spans="2:14" ht="24">
      <c r="B211" s="15" t="s">
        <v>127</v>
      </c>
      <c r="C211" s="5" t="s">
        <v>49</v>
      </c>
      <c r="D211" s="6" t="s">
        <v>55</v>
      </c>
      <c r="E211" s="6" t="s">
        <v>379</v>
      </c>
      <c r="F211" s="5"/>
      <c r="G211" s="7">
        <f t="shared" si="99"/>
        <v>431900</v>
      </c>
      <c r="H211" s="7">
        <f t="shared" si="99"/>
        <v>8570</v>
      </c>
      <c r="I211" s="7">
        <f t="shared" si="99"/>
        <v>440470</v>
      </c>
      <c r="J211" s="7">
        <f t="shared" si="99"/>
        <v>440470</v>
      </c>
      <c r="K211" s="7">
        <f t="shared" si="100"/>
        <v>-440470</v>
      </c>
      <c r="L211" s="7">
        <f t="shared" si="100"/>
        <v>0</v>
      </c>
      <c r="M211" s="13"/>
      <c r="N211" s="13"/>
    </row>
    <row r="212" spans="2:14" ht="36">
      <c r="B212" s="15" t="s">
        <v>104</v>
      </c>
      <c r="C212" s="5" t="s">
        <v>49</v>
      </c>
      <c r="D212" s="6" t="s">
        <v>55</v>
      </c>
      <c r="E212" s="6" t="s">
        <v>379</v>
      </c>
      <c r="F212" s="5" t="s">
        <v>90</v>
      </c>
      <c r="G212" s="7">
        <v>431900</v>
      </c>
      <c r="H212" s="7">
        <f>I212-G212</f>
        <v>8570</v>
      </c>
      <c r="I212" s="7">
        <f>338300+102170</f>
        <v>440470</v>
      </c>
      <c r="J212" s="7">
        <f>338300+102170</f>
        <v>440470</v>
      </c>
      <c r="K212" s="7">
        <f>L212-J212</f>
        <v>-440470</v>
      </c>
      <c r="L212" s="7">
        <v>0</v>
      </c>
      <c r="M212" s="13"/>
      <c r="N212" s="13"/>
    </row>
    <row r="213" spans="2:14" ht="12.75">
      <c r="B213" s="15" t="s">
        <v>180</v>
      </c>
      <c r="C213" s="5" t="s">
        <v>51</v>
      </c>
      <c r="D213" s="6"/>
      <c r="E213" s="6"/>
      <c r="F213" s="5"/>
      <c r="G213" s="7">
        <f aca="true" t="shared" si="101" ref="G213:L213">G214+G222+G242</f>
        <v>4036652</v>
      </c>
      <c r="H213" s="7">
        <f t="shared" si="101"/>
        <v>252148</v>
      </c>
      <c r="I213" s="7">
        <f t="shared" si="101"/>
        <v>4288800</v>
      </c>
      <c r="J213" s="7">
        <f t="shared" si="101"/>
        <v>4288800</v>
      </c>
      <c r="K213" s="7">
        <f t="shared" si="101"/>
        <v>-4288800</v>
      </c>
      <c r="L213" s="7">
        <f t="shared" si="101"/>
        <v>0</v>
      </c>
      <c r="M213" s="13"/>
      <c r="N213" s="13"/>
    </row>
    <row r="214" spans="2:14" ht="24" hidden="1">
      <c r="B214" s="15" t="s">
        <v>174</v>
      </c>
      <c r="C214" s="5" t="s">
        <v>51</v>
      </c>
      <c r="D214" s="6" t="s">
        <v>56</v>
      </c>
      <c r="E214" s="6"/>
      <c r="F214" s="5"/>
      <c r="G214" s="7">
        <f aca="true" t="shared" si="102" ref="G214:L214">G216</f>
        <v>0</v>
      </c>
      <c r="H214" s="7">
        <f t="shared" si="102"/>
        <v>0</v>
      </c>
      <c r="I214" s="7">
        <f t="shared" si="102"/>
        <v>0</v>
      </c>
      <c r="J214" s="7">
        <f t="shared" si="102"/>
        <v>0</v>
      </c>
      <c r="K214" s="7">
        <f t="shared" si="102"/>
        <v>0</v>
      </c>
      <c r="L214" s="7">
        <f t="shared" si="102"/>
        <v>0</v>
      </c>
      <c r="M214" s="13"/>
      <c r="N214" s="13"/>
    </row>
    <row r="215" spans="2:14" ht="24" hidden="1">
      <c r="B215" s="15" t="s">
        <v>315</v>
      </c>
      <c r="C215" s="5" t="s">
        <v>51</v>
      </c>
      <c r="D215" s="6" t="s">
        <v>56</v>
      </c>
      <c r="E215" s="6" t="s">
        <v>255</v>
      </c>
      <c r="F215" s="5"/>
      <c r="G215" s="7">
        <f aca="true" t="shared" si="103" ref="G215:L215">G216</f>
        <v>0</v>
      </c>
      <c r="H215" s="7">
        <f t="shared" si="103"/>
        <v>0</v>
      </c>
      <c r="I215" s="7">
        <f t="shared" si="103"/>
        <v>0</v>
      </c>
      <c r="J215" s="7">
        <f t="shared" si="103"/>
        <v>0</v>
      </c>
      <c r="K215" s="7">
        <f t="shared" si="103"/>
        <v>0</v>
      </c>
      <c r="L215" s="7">
        <f t="shared" si="103"/>
        <v>0</v>
      </c>
      <c r="M215" s="13"/>
      <c r="N215" s="13"/>
    </row>
    <row r="216" spans="2:14" ht="36" hidden="1">
      <c r="B216" s="15" t="s">
        <v>466</v>
      </c>
      <c r="C216" s="5" t="s">
        <v>51</v>
      </c>
      <c r="D216" s="6" t="s">
        <v>56</v>
      </c>
      <c r="E216" s="6" t="s">
        <v>239</v>
      </c>
      <c r="F216" s="5"/>
      <c r="G216" s="7">
        <f aca="true" t="shared" si="104" ref="G216:L216">G218</f>
        <v>0</v>
      </c>
      <c r="H216" s="7">
        <f t="shared" si="104"/>
        <v>0</v>
      </c>
      <c r="I216" s="7">
        <f t="shared" si="104"/>
        <v>0</v>
      </c>
      <c r="J216" s="7">
        <f t="shared" si="104"/>
        <v>0</v>
      </c>
      <c r="K216" s="7">
        <f t="shared" si="104"/>
        <v>0</v>
      </c>
      <c r="L216" s="7">
        <f t="shared" si="104"/>
        <v>0</v>
      </c>
      <c r="M216" s="13"/>
      <c r="N216" s="13"/>
    </row>
    <row r="217" spans="2:14" ht="24" hidden="1">
      <c r="B217" s="15" t="s">
        <v>316</v>
      </c>
      <c r="C217" s="5" t="s">
        <v>51</v>
      </c>
      <c r="D217" s="6" t="s">
        <v>56</v>
      </c>
      <c r="E217" s="6" t="s">
        <v>295</v>
      </c>
      <c r="F217" s="5"/>
      <c r="G217" s="7">
        <f aca="true" t="shared" si="105" ref="G217:L217">G218</f>
        <v>0</v>
      </c>
      <c r="H217" s="7">
        <f t="shared" si="105"/>
        <v>0</v>
      </c>
      <c r="I217" s="7">
        <f t="shared" si="105"/>
        <v>0</v>
      </c>
      <c r="J217" s="7">
        <f t="shared" si="105"/>
        <v>0</v>
      </c>
      <c r="K217" s="7">
        <f t="shared" si="105"/>
        <v>0</v>
      </c>
      <c r="L217" s="7">
        <f t="shared" si="105"/>
        <v>0</v>
      </c>
      <c r="M217" s="13"/>
      <c r="N217" s="13"/>
    </row>
    <row r="218" spans="2:14" ht="12.75" hidden="1">
      <c r="B218" s="15" t="s">
        <v>317</v>
      </c>
      <c r="C218" s="5" t="s">
        <v>51</v>
      </c>
      <c r="D218" s="6" t="s">
        <v>56</v>
      </c>
      <c r="E218" s="6" t="s">
        <v>386</v>
      </c>
      <c r="F218" s="5"/>
      <c r="G218" s="7">
        <f aca="true" t="shared" si="106" ref="G218:L218">G219+G220+G221</f>
        <v>0</v>
      </c>
      <c r="H218" s="7">
        <f t="shared" si="106"/>
        <v>0</v>
      </c>
      <c r="I218" s="7">
        <f t="shared" si="106"/>
        <v>0</v>
      </c>
      <c r="J218" s="7">
        <f t="shared" si="106"/>
        <v>0</v>
      </c>
      <c r="K218" s="7">
        <f t="shared" si="106"/>
        <v>0</v>
      </c>
      <c r="L218" s="7">
        <f t="shared" si="106"/>
        <v>0</v>
      </c>
      <c r="M218" s="13"/>
      <c r="N218" s="13"/>
    </row>
    <row r="219" spans="2:14" ht="36" hidden="1">
      <c r="B219" s="15" t="s">
        <v>104</v>
      </c>
      <c r="C219" s="5" t="s">
        <v>51</v>
      </c>
      <c r="D219" s="6" t="s">
        <v>56</v>
      </c>
      <c r="E219" s="6" t="s">
        <v>386</v>
      </c>
      <c r="F219" s="5" t="s">
        <v>90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13"/>
      <c r="N219" s="13"/>
    </row>
    <row r="220" spans="2:14" ht="24" hidden="1">
      <c r="B220" s="15" t="s">
        <v>105</v>
      </c>
      <c r="C220" s="5" t="s">
        <v>51</v>
      </c>
      <c r="D220" s="6" t="s">
        <v>56</v>
      </c>
      <c r="E220" s="6" t="s">
        <v>386</v>
      </c>
      <c r="F220" s="5" t="s">
        <v>192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13"/>
      <c r="N220" s="13"/>
    </row>
    <row r="221" spans="2:14" ht="12.75" hidden="1">
      <c r="B221" s="15" t="s">
        <v>108</v>
      </c>
      <c r="C221" s="5" t="s">
        <v>51</v>
      </c>
      <c r="D221" s="6" t="s">
        <v>56</v>
      </c>
      <c r="E221" s="6" t="s">
        <v>386</v>
      </c>
      <c r="F221" s="5" t="s">
        <v>189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13"/>
      <c r="N221" s="13"/>
    </row>
    <row r="222" spans="2:14" ht="24">
      <c r="B222" s="15" t="s">
        <v>538</v>
      </c>
      <c r="C222" s="5" t="s">
        <v>51</v>
      </c>
      <c r="D222" s="6">
        <v>10</v>
      </c>
      <c r="E222" s="6"/>
      <c r="F222" s="5"/>
      <c r="G222" s="7">
        <f aca="true" t="shared" si="107" ref="G222:L222">G223+G241</f>
        <v>4009100</v>
      </c>
      <c r="H222" s="7">
        <f t="shared" si="107"/>
        <v>279700</v>
      </c>
      <c r="I222" s="7">
        <f t="shared" si="107"/>
        <v>4288800</v>
      </c>
      <c r="J222" s="7">
        <f t="shared" si="107"/>
        <v>4288800</v>
      </c>
      <c r="K222" s="7">
        <f t="shared" si="107"/>
        <v>-4288800</v>
      </c>
      <c r="L222" s="7">
        <f t="shared" si="107"/>
        <v>0</v>
      </c>
      <c r="M222" s="13"/>
      <c r="N222" s="13"/>
    </row>
    <row r="223" spans="2:14" ht="24">
      <c r="B223" s="15" t="s">
        <v>315</v>
      </c>
      <c r="C223" s="5" t="s">
        <v>51</v>
      </c>
      <c r="D223" s="6">
        <v>10</v>
      </c>
      <c r="E223" s="6" t="s">
        <v>255</v>
      </c>
      <c r="F223" s="5"/>
      <c r="G223" s="7">
        <f aca="true" t="shared" si="108" ref="G223:L223">G231+G224+G228</f>
        <v>4009100</v>
      </c>
      <c r="H223" s="7">
        <f t="shared" si="108"/>
        <v>279700</v>
      </c>
      <c r="I223" s="7">
        <f t="shared" si="108"/>
        <v>4288800</v>
      </c>
      <c r="J223" s="7">
        <f t="shared" si="108"/>
        <v>4288800</v>
      </c>
      <c r="K223" s="7">
        <f t="shared" si="108"/>
        <v>-4288800</v>
      </c>
      <c r="L223" s="7">
        <f t="shared" si="108"/>
        <v>0</v>
      </c>
      <c r="M223" s="13"/>
      <c r="N223" s="13"/>
    </row>
    <row r="224" spans="2:14" ht="24" hidden="1">
      <c r="B224" s="15" t="s">
        <v>324</v>
      </c>
      <c r="C224" s="5" t="s">
        <v>51</v>
      </c>
      <c r="D224" s="6">
        <v>10</v>
      </c>
      <c r="E224" s="6" t="s">
        <v>246</v>
      </c>
      <c r="F224" s="5"/>
      <c r="G224" s="7">
        <f aca="true" t="shared" si="109" ref="G224:J226">G225</f>
        <v>0</v>
      </c>
      <c r="H224" s="7">
        <f t="shared" si="109"/>
        <v>0</v>
      </c>
      <c r="I224" s="7">
        <f t="shared" si="109"/>
        <v>0</v>
      </c>
      <c r="J224" s="7">
        <f t="shared" si="109"/>
        <v>0</v>
      </c>
      <c r="K224" s="7">
        <f aca="true" t="shared" si="110" ref="K224:L226">K225</f>
        <v>0</v>
      </c>
      <c r="L224" s="7">
        <f t="shared" si="110"/>
        <v>0</v>
      </c>
      <c r="M224" s="13"/>
      <c r="N224" s="13"/>
    </row>
    <row r="225" spans="2:14" ht="24" hidden="1">
      <c r="B225" s="15" t="s">
        <v>332</v>
      </c>
      <c r="C225" s="5" t="s">
        <v>51</v>
      </c>
      <c r="D225" s="6">
        <v>10</v>
      </c>
      <c r="E225" s="6" t="s">
        <v>705</v>
      </c>
      <c r="F225" s="5"/>
      <c r="G225" s="7">
        <f t="shared" si="109"/>
        <v>0</v>
      </c>
      <c r="H225" s="7">
        <f t="shared" si="109"/>
        <v>0</v>
      </c>
      <c r="I225" s="7">
        <f t="shared" si="109"/>
        <v>0</v>
      </c>
      <c r="J225" s="7">
        <f t="shared" si="109"/>
        <v>0</v>
      </c>
      <c r="K225" s="7">
        <f t="shared" si="110"/>
        <v>0</v>
      </c>
      <c r="L225" s="7">
        <f t="shared" si="110"/>
        <v>0</v>
      </c>
      <c r="M225" s="13"/>
      <c r="N225" s="13"/>
    </row>
    <row r="226" spans="2:14" ht="24" hidden="1">
      <c r="B226" s="15" t="s">
        <v>672</v>
      </c>
      <c r="C226" s="5" t="s">
        <v>51</v>
      </c>
      <c r="D226" s="6">
        <v>10</v>
      </c>
      <c r="E226" s="6" t="s">
        <v>706</v>
      </c>
      <c r="F226" s="5"/>
      <c r="G226" s="7">
        <f t="shared" si="109"/>
        <v>0</v>
      </c>
      <c r="H226" s="7">
        <f t="shared" si="109"/>
        <v>0</v>
      </c>
      <c r="I226" s="7">
        <f t="shared" si="109"/>
        <v>0</v>
      </c>
      <c r="J226" s="7">
        <f t="shared" si="109"/>
        <v>0</v>
      </c>
      <c r="K226" s="7">
        <f t="shared" si="110"/>
        <v>0</v>
      </c>
      <c r="L226" s="7">
        <f t="shared" si="110"/>
        <v>0</v>
      </c>
      <c r="M226" s="13"/>
      <c r="N226" s="13"/>
    </row>
    <row r="227" spans="2:14" ht="24" hidden="1">
      <c r="B227" s="15" t="s">
        <v>105</v>
      </c>
      <c r="C227" s="5" t="s">
        <v>51</v>
      </c>
      <c r="D227" s="6">
        <v>10</v>
      </c>
      <c r="E227" s="6" t="s">
        <v>706</v>
      </c>
      <c r="F227" s="5" t="s">
        <v>192</v>
      </c>
      <c r="G227" s="7">
        <v>0</v>
      </c>
      <c r="H227" s="7">
        <f>I227-G227</f>
        <v>0</v>
      </c>
      <c r="I227" s="7">
        <v>0</v>
      </c>
      <c r="J227" s="7">
        <v>0</v>
      </c>
      <c r="K227" s="7">
        <f>L227-J227</f>
        <v>0</v>
      </c>
      <c r="L227" s="7">
        <v>0</v>
      </c>
      <c r="M227" s="13"/>
      <c r="N227" s="13"/>
    </row>
    <row r="228" spans="2:14" ht="24" hidden="1">
      <c r="B228" s="15" t="s">
        <v>703</v>
      </c>
      <c r="C228" s="5" t="s">
        <v>51</v>
      </c>
      <c r="D228" s="6">
        <v>10</v>
      </c>
      <c r="E228" s="6" t="s">
        <v>707</v>
      </c>
      <c r="F228" s="5"/>
      <c r="G228" s="7">
        <f aca="true" t="shared" si="111" ref="G228:J229">G229</f>
        <v>0</v>
      </c>
      <c r="H228" s="7">
        <f t="shared" si="111"/>
        <v>0</v>
      </c>
      <c r="I228" s="7">
        <f t="shared" si="111"/>
        <v>0</v>
      </c>
      <c r="J228" s="7">
        <f t="shared" si="111"/>
        <v>0</v>
      </c>
      <c r="K228" s="7">
        <f>K229</f>
        <v>0</v>
      </c>
      <c r="L228" s="7">
        <f>L229</f>
        <v>0</v>
      </c>
      <c r="M228" s="13"/>
      <c r="N228" s="13"/>
    </row>
    <row r="229" spans="2:14" ht="24" hidden="1">
      <c r="B229" s="15" t="s">
        <v>704</v>
      </c>
      <c r="C229" s="5" t="s">
        <v>51</v>
      </c>
      <c r="D229" s="6">
        <v>10</v>
      </c>
      <c r="E229" s="6" t="s">
        <v>708</v>
      </c>
      <c r="F229" s="5"/>
      <c r="G229" s="7">
        <f t="shared" si="111"/>
        <v>0</v>
      </c>
      <c r="H229" s="7">
        <f t="shared" si="111"/>
        <v>0</v>
      </c>
      <c r="I229" s="7">
        <f t="shared" si="111"/>
        <v>0</v>
      </c>
      <c r="J229" s="7">
        <f t="shared" si="111"/>
        <v>0</v>
      </c>
      <c r="K229" s="7">
        <f>K230</f>
        <v>0</v>
      </c>
      <c r="L229" s="7">
        <f>L230</f>
        <v>0</v>
      </c>
      <c r="M229" s="13"/>
      <c r="N229" s="13"/>
    </row>
    <row r="230" spans="2:14" ht="24" hidden="1">
      <c r="B230" s="15" t="s">
        <v>105</v>
      </c>
      <c r="C230" s="5" t="s">
        <v>51</v>
      </c>
      <c r="D230" s="6">
        <v>10</v>
      </c>
      <c r="E230" s="6" t="s">
        <v>708</v>
      </c>
      <c r="F230" s="5" t="s">
        <v>192</v>
      </c>
      <c r="G230" s="7">
        <v>0</v>
      </c>
      <c r="H230" s="7">
        <f>I230-G230</f>
        <v>0</v>
      </c>
      <c r="I230" s="7">
        <v>0</v>
      </c>
      <c r="J230" s="7">
        <v>0</v>
      </c>
      <c r="K230" s="7">
        <f>L230-J230</f>
        <v>0</v>
      </c>
      <c r="L230" s="7">
        <v>0</v>
      </c>
      <c r="M230" s="13"/>
      <c r="N230" s="13"/>
    </row>
    <row r="231" spans="2:14" ht="36">
      <c r="B231" s="15" t="s">
        <v>466</v>
      </c>
      <c r="C231" s="5" t="s">
        <v>51</v>
      </c>
      <c r="D231" s="6">
        <v>10</v>
      </c>
      <c r="E231" s="6" t="s">
        <v>239</v>
      </c>
      <c r="F231" s="5"/>
      <c r="G231" s="7">
        <f aca="true" t="shared" si="112" ref="G231:J232">G232</f>
        <v>4009100</v>
      </c>
      <c r="H231" s="7">
        <f t="shared" si="112"/>
        <v>279700</v>
      </c>
      <c r="I231" s="7">
        <f t="shared" si="112"/>
        <v>4288800</v>
      </c>
      <c r="J231" s="7">
        <f t="shared" si="112"/>
        <v>4288800</v>
      </c>
      <c r="K231" s="7">
        <f>K232</f>
        <v>-4288800</v>
      </c>
      <c r="L231" s="7">
        <f>L232</f>
        <v>0</v>
      </c>
      <c r="M231" s="13"/>
      <c r="N231" s="13"/>
    </row>
    <row r="232" spans="2:14" ht="24">
      <c r="B232" s="15" t="s">
        <v>316</v>
      </c>
      <c r="C232" s="5" t="s">
        <v>51</v>
      </c>
      <c r="D232" s="6">
        <v>10</v>
      </c>
      <c r="E232" s="6" t="s">
        <v>295</v>
      </c>
      <c r="F232" s="5"/>
      <c r="G232" s="7">
        <f t="shared" si="112"/>
        <v>4009100</v>
      </c>
      <c r="H232" s="7">
        <f t="shared" si="112"/>
        <v>279700</v>
      </c>
      <c r="I232" s="7">
        <f t="shared" si="112"/>
        <v>4288800</v>
      </c>
      <c r="J232" s="7">
        <f t="shared" si="112"/>
        <v>4288800</v>
      </c>
      <c r="K232" s="7">
        <f>K233</f>
        <v>-4288800</v>
      </c>
      <c r="L232" s="7">
        <f>L233</f>
        <v>0</v>
      </c>
      <c r="M232" s="13"/>
      <c r="N232" s="13"/>
    </row>
    <row r="233" spans="2:14" ht="12.75">
      <c r="B233" s="15" t="s">
        <v>317</v>
      </c>
      <c r="C233" s="5" t="s">
        <v>51</v>
      </c>
      <c r="D233" s="6">
        <v>10</v>
      </c>
      <c r="E233" s="6" t="s">
        <v>386</v>
      </c>
      <c r="F233" s="5"/>
      <c r="G233" s="7">
        <f aca="true" t="shared" si="113" ref="G233:L233">G234+G235+G236</f>
        <v>4009100</v>
      </c>
      <c r="H233" s="7">
        <f t="shared" si="113"/>
        <v>279700</v>
      </c>
      <c r="I233" s="7">
        <f t="shared" si="113"/>
        <v>4288800</v>
      </c>
      <c r="J233" s="7">
        <f t="shared" si="113"/>
        <v>4288800</v>
      </c>
      <c r="K233" s="7">
        <f t="shared" si="113"/>
        <v>-4288800</v>
      </c>
      <c r="L233" s="7">
        <f t="shared" si="113"/>
        <v>0</v>
      </c>
      <c r="M233" s="13"/>
      <c r="N233" s="13"/>
    </row>
    <row r="234" spans="2:14" ht="36">
      <c r="B234" s="15" t="s">
        <v>104</v>
      </c>
      <c r="C234" s="5" t="s">
        <v>51</v>
      </c>
      <c r="D234" s="6">
        <v>10</v>
      </c>
      <c r="E234" s="6" t="s">
        <v>386</v>
      </c>
      <c r="F234" s="5" t="s">
        <v>90</v>
      </c>
      <c r="G234" s="7">
        <v>4009100</v>
      </c>
      <c r="H234" s="7">
        <f>I234-G234</f>
        <v>279700</v>
      </c>
      <c r="I234" s="7">
        <f>3294000+994800</f>
        <v>4288800</v>
      </c>
      <c r="J234" s="7">
        <f>3294000+994800</f>
        <v>4288800</v>
      </c>
      <c r="K234" s="7">
        <f>L234-J234</f>
        <v>-4288800</v>
      </c>
      <c r="L234" s="7">
        <v>0</v>
      </c>
      <c r="M234" s="13"/>
      <c r="N234" s="13"/>
    </row>
    <row r="235" spans="2:14" ht="24" hidden="1">
      <c r="B235" s="15" t="s">
        <v>105</v>
      </c>
      <c r="C235" s="5" t="s">
        <v>51</v>
      </c>
      <c r="D235" s="6">
        <v>10</v>
      </c>
      <c r="E235" s="6" t="s">
        <v>386</v>
      </c>
      <c r="F235" s="5" t="s">
        <v>192</v>
      </c>
      <c r="G235" s="7">
        <v>0</v>
      </c>
      <c r="H235" s="7">
        <f>I235-G235</f>
        <v>0</v>
      </c>
      <c r="I235" s="7">
        <v>0</v>
      </c>
      <c r="J235" s="7">
        <v>0</v>
      </c>
      <c r="K235" s="7">
        <f>L235-J235</f>
        <v>0</v>
      </c>
      <c r="L235" s="7">
        <v>0</v>
      </c>
      <c r="M235" s="13"/>
      <c r="N235" s="13"/>
    </row>
    <row r="236" spans="2:14" ht="12.75" hidden="1">
      <c r="B236" s="15" t="s">
        <v>108</v>
      </c>
      <c r="C236" s="5" t="s">
        <v>51</v>
      </c>
      <c r="D236" s="6">
        <v>10</v>
      </c>
      <c r="E236" s="6" t="s">
        <v>386</v>
      </c>
      <c r="F236" s="5" t="s">
        <v>189</v>
      </c>
      <c r="G236" s="7">
        <v>0</v>
      </c>
      <c r="H236" s="7">
        <f>I236-G236</f>
        <v>0</v>
      </c>
      <c r="I236" s="7">
        <v>0</v>
      </c>
      <c r="J236" s="7">
        <v>0</v>
      </c>
      <c r="K236" s="7">
        <f>L236-J236</f>
        <v>0</v>
      </c>
      <c r="L236" s="7">
        <v>0</v>
      </c>
      <c r="M236" s="13"/>
      <c r="N236" s="13"/>
    </row>
    <row r="237" spans="2:14" ht="12.75" hidden="1">
      <c r="B237" s="15" t="s">
        <v>589</v>
      </c>
      <c r="C237" s="5" t="s">
        <v>51</v>
      </c>
      <c r="D237" s="6">
        <v>10</v>
      </c>
      <c r="E237" s="5" t="s">
        <v>298</v>
      </c>
      <c r="F237" s="5"/>
      <c r="G237" s="7">
        <f aca="true" t="shared" si="114" ref="G237:J240">G238</f>
        <v>0</v>
      </c>
      <c r="H237" s="7">
        <f t="shared" si="114"/>
        <v>0</v>
      </c>
      <c r="I237" s="7">
        <f t="shared" si="114"/>
        <v>0</v>
      </c>
      <c r="J237" s="7">
        <f t="shared" si="114"/>
        <v>0</v>
      </c>
      <c r="K237" s="7">
        <f aca="true" t="shared" si="115" ref="K237:L240">K238</f>
        <v>0</v>
      </c>
      <c r="L237" s="7">
        <f t="shared" si="115"/>
        <v>0</v>
      </c>
      <c r="M237" s="13"/>
      <c r="N237" s="13"/>
    </row>
    <row r="238" spans="2:14" ht="24" hidden="1">
      <c r="B238" s="15" t="s">
        <v>372</v>
      </c>
      <c r="C238" s="5" t="s">
        <v>51</v>
      </c>
      <c r="D238" s="6">
        <v>10</v>
      </c>
      <c r="E238" s="5" t="s">
        <v>301</v>
      </c>
      <c r="F238" s="5"/>
      <c r="G238" s="7">
        <f t="shared" si="114"/>
        <v>0</v>
      </c>
      <c r="H238" s="7">
        <f t="shared" si="114"/>
        <v>0</v>
      </c>
      <c r="I238" s="7">
        <f t="shared" si="114"/>
        <v>0</v>
      </c>
      <c r="J238" s="7">
        <f t="shared" si="114"/>
        <v>0</v>
      </c>
      <c r="K238" s="7">
        <f t="shared" si="115"/>
        <v>0</v>
      </c>
      <c r="L238" s="7">
        <f t="shared" si="115"/>
        <v>0</v>
      </c>
      <c r="M238" s="13"/>
      <c r="N238" s="13"/>
    </row>
    <row r="239" spans="2:14" ht="24" hidden="1">
      <c r="B239" s="15" t="s">
        <v>590</v>
      </c>
      <c r="C239" s="5" t="s">
        <v>51</v>
      </c>
      <c r="D239" s="6">
        <v>10</v>
      </c>
      <c r="E239" s="5" t="s">
        <v>591</v>
      </c>
      <c r="F239" s="5"/>
      <c r="G239" s="7">
        <f t="shared" si="114"/>
        <v>0</v>
      </c>
      <c r="H239" s="7">
        <f t="shared" si="114"/>
        <v>0</v>
      </c>
      <c r="I239" s="7">
        <f t="shared" si="114"/>
        <v>0</v>
      </c>
      <c r="J239" s="7">
        <f t="shared" si="114"/>
        <v>0</v>
      </c>
      <c r="K239" s="7">
        <f t="shared" si="115"/>
        <v>0</v>
      </c>
      <c r="L239" s="7">
        <f t="shared" si="115"/>
        <v>0</v>
      </c>
      <c r="M239" s="13"/>
      <c r="N239" s="13"/>
    </row>
    <row r="240" spans="2:14" ht="12.75" hidden="1">
      <c r="B240" s="15" t="s">
        <v>596</v>
      </c>
      <c r="C240" s="5" t="s">
        <v>51</v>
      </c>
      <c r="D240" s="6">
        <v>10</v>
      </c>
      <c r="E240" s="5" t="s">
        <v>597</v>
      </c>
      <c r="F240" s="5"/>
      <c r="G240" s="7">
        <f t="shared" si="114"/>
        <v>0</v>
      </c>
      <c r="H240" s="7">
        <f t="shared" si="114"/>
        <v>0</v>
      </c>
      <c r="I240" s="7">
        <f t="shared" si="114"/>
        <v>0</v>
      </c>
      <c r="J240" s="7">
        <f t="shared" si="114"/>
        <v>0</v>
      </c>
      <c r="K240" s="7">
        <f t="shared" si="115"/>
        <v>0</v>
      </c>
      <c r="L240" s="7">
        <f t="shared" si="115"/>
        <v>0</v>
      </c>
      <c r="M240" s="13"/>
      <c r="N240" s="13"/>
    </row>
    <row r="241" spans="2:14" ht="24" hidden="1">
      <c r="B241" s="15" t="s">
        <v>105</v>
      </c>
      <c r="C241" s="5" t="s">
        <v>51</v>
      </c>
      <c r="D241" s="6">
        <v>10</v>
      </c>
      <c r="E241" s="5" t="s">
        <v>597</v>
      </c>
      <c r="F241" s="5" t="s">
        <v>192</v>
      </c>
      <c r="G241" s="7">
        <v>0</v>
      </c>
      <c r="H241" s="7">
        <f>I241-G241</f>
        <v>0</v>
      </c>
      <c r="I241" s="7">
        <v>0</v>
      </c>
      <c r="J241" s="7">
        <v>0</v>
      </c>
      <c r="K241" s="7">
        <f>L241-J241</f>
        <v>0</v>
      </c>
      <c r="L241" s="7">
        <v>0</v>
      </c>
      <c r="M241" s="13"/>
      <c r="N241" s="13"/>
    </row>
    <row r="242" spans="2:14" ht="24">
      <c r="B242" s="15" t="s">
        <v>202</v>
      </c>
      <c r="C242" s="5" t="s">
        <v>51</v>
      </c>
      <c r="D242" s="6">
        <v>14</v>
      </c>
      <c r="E242" s="6"/>
      <c r="F242" s="5"/>
      <c r="G242" s="7">
        <f aca="true" t="shared" si="116" ref="G242:J246">G243</f>
        <v>27552</v>
      </c>
      <c r="H242" s="7">
        <f t="shared" si="116"/>
        <v>-27552</v>
      </c>
      <c r="I242" s="7">
        <f t="shared" si="116"/>
        <v>0</v>
      </c>
      <c r="J242" s="7">
        <f t="shared" si="116"/>
        <v>0</v>
      </c>
      <c r="K242" s="7">
        <f aca="true" t="shared" si="117" ref="K242:L246">K243</f>
        <v>0</v>
      </c>
      <c r="L242" s="7">
        <f t="shared" si="117"/>
        <v>0</v>
      </c>
      <c r="M242" s="13"/>
      <c r="N242" s="13"/>
    </row>
    <row r="243" spans="2:14" ht="36">
      <c r="B243" s="15" t="s">
        <v>453</v>
      </c>
      <c r="C243" s="5" t="s">
        <v>51</v>
      </c>
      <c r="D243" s="6">
        <v>14</v>
      </c>
      <c r="E243" s="6" t="s">
        <v>390</v>
      </c>
      <c r="F243" s="5"/>
      <c r="G243" s="7">
        <f t="shared" si="116"/>
        <v>27552</v>
      </c>
      <c r="H243" s="7">
        <f t="shared" si="116"/>
        <v>-27552</v>
      </c>
      <c r="I243" s="7">
        <f t="shared" si="116"/>
        <v>0</v>
      </c>
      <c r="J243" s="7">
        <f t="shared" si="116"/>
        <v>0</v>
      </c>
      <c r="K243" s="7">
        <f t="shared" si="117"/>
        <v>0</v>
      </c>
      <c r="L243" s="7">
        <f t="shared" si="117"/>
        <v>0</v>
      </c>
      <c r="M243" s="13"/>
      <c r="N243" s="13"/>
    </row>
    <row r="244" spans="2:14" ht="12.75">
      <c r="B244" s="15" t="s">
        <v>454</v>
      </c>
      <c r="C244" s="5" t="s">
        <v>51</v>
      </c>
      <c r="D244" s="6">
        <v>14</v>
      </c>
      <c r="E244" s="6" t="s">
        <v>389</v>
      </c>
      <c r="F244" s="5"/>
      <c r="G244" s="7">
        <f aca="true" t="shared" si="118" ref="G244:L244">G245+G248</f>
        <v>27552</v>
      </c>
      <c r="H244" s="7">
        <f t="shared" si="118"/>
        <v>-27552</v>
      </c>
      <c r="I244" s="7">
        <f t="shared" si="118"/>
        <v>0</v>
      </c>
      <c r="J244" s="7">
        <f t="shared" si="118"/>
        <v>0</v>
      </c>
      <c r="K244" s="7">
        <f t="shared" si="118"/>
        <v>0</v>
      </c>
      <c r="L244" s="7">
        <f t="shared" si="118"/>
        <v>0</v>
      </c>
      <c r="M244" s="13"/>
      <c r="N244" s="13"/>
    </row>
    <row r="245" spans="2:14" ht="12.75">
      <c r="B245" s="15" t="s">
        <v>455</v>
      </c>
      <c r="C245" s="5" t="s">
        <v>51</v>
      </c>
      <c r="D245" s="6">
        <v>14</v>
      </c>
      <c r="E245" s="6" t="s">
        <v>388</v>
      </c>
      <c r="F245" s="5"/>
      <c r="G245" s="7">
        <f t="shared" si="116"/>
        <v>27552</v>
      </c>
      <c r="H245" s="7">
        <f t="shared" si="116"/>
        <v>-27552</v>
      </c>
      <c r="I245" s="7">
        <f t="shared" si="116"/>
        <v>0</v>
      </c>
      <c r="J245" s="7">
        <f t="shared" si="116"/>
        <v>0</v>
      </c>
      <c r="K245" s="7">
        <f t="shared" si="117"/>
        <v>0</v>
      </c>
      <c r="L245" s="7">
        <f t="shared" si="117"/>
        <v>0</v>
      </c>
      <c r="M245" s="13"/>
      <c r="N245" s="13"/>
    </row>
    <row r="246" spans="2:14" ht="36">
      <c r="B246" s="16" t="s">
        <v>525</v>
      </c>
      <c r="C246" s="5" t="s">
        <v>51</v>
      </c>
      <c r="D246" s="6">
        <v>14</v>
      </c>
      <c r="E246" s="6" t="s">
        <v>387</v>
      </c>
      <c r="F246" s="5"/>
      <c r="G246" s="7">
        <f t="shared" si="116"/>
        <v>27552</v>
      </c>
      <c r="H246" s="7">
        <f t="shared" si="116"/>
        <v>-27552</v>
      </c>
      <c r="I246" s="7">
        <f t="shared" si="116"/>
        <v>0</v>
      </c>
      <c r="J246" s="7">
        <f t="shared" si="116"/>
        <v>0</v>
      </c>
      <c r="K246" s="7">
        <f t="shared" si="117"/>
        <v>0</v>
      </c>
      <c r="L246" s="7">
        <f t="shared" si="117"/>
        <v>0</v>
      </c>
      <c r="M246" s="13"/>
      <c r="N246" s="13"/>
    </row>
    <row r="247" spans="2:14" ht="24">
      <c r="B247" s="15" t="s">
        <v>105</v>
      </c>
      <c r="C247" s="5" t="s">
        <v>51</v>
      </c>
      <c r="D247" s="6">
        <v>14</v>
      </c>
      <c r="E247" s="6" t="s">
        <v>387</v>
      </c>
      <c r="F247" s="5" t="s">
        <v>192</v>
      </c>
      <c r="G247" s="7">
        <v>27552</v>
      </c>
      <c r="H247" s="7">
        <f>I247-G247</f>
        <v>-27552</v>
      </c>
      <c r="I247" s="7">
        <v>0</v>
      </c>
      <c r="J247" s="7">
        <v>0</v>
      </c>
      <c r="K247" s="7">
        <f>L247-J247</f>
        <v>0</v>
      </c>
      <c r="L247" s="7">
        <v>0</v>
      </c>
      <c r="M247" s="13"/>
      <c r="N247" s="13"/>
    </row>
    <row r="248" spans="2:14" ht="24" hidden="1">
      <c r="B248" s="15" t="s">
        <v>709</v>
      </c>
      <c r="C248" s="5" t="s">
        <v>51</v>
      </c>
      <c r="D248" s="6">
        <v>14</v>
      </c>
      <c r="E248" s="6" t="s">
        <v>711</v>
      </c>
      <c r="F248" s="5"/>
      <c r="G248" s="7">
        <f aca="true" t="shared" si="119" ref="G248:J249">G249</f>
        <v>0</v>
      </c>
      <c r="H248" s="7">
        <f t="shared" si="119"/>
        <v>0</v>
      </c>
      <c r="I248" s="7">
        <f t="shared" si="119"/>
        <v>0</v>
      </c>
      <c r="J248" s="7">
        <f t="shared" si="119"/>
        <v>0</v>
      </c>
      <c r="K248" s="7">
        <f>K249</f>
        <v>0</v>
      </c>
      <c r="L248" s="7">
        <f>L249</f>
        <v>0</v>
      </c>
      <c r="M248" s="13"/>
      <c r="N248" s="13"/>
    </row>
    <row r="249" spans="2:14" ht="24" hidden="1">
      <c r="B249" s="15" t="s">
        <v>710</v>
      </c>
      <c r="C249" s="5" t="s">
        <v>51</v>
      </c>
      <c r="D249" s="6">
        <v>14</v>
      </c>
      <c r="E249" s="6" t="s">
        <v>712</v>
      </c>
      <c r="F249" s="5"/>
      <c r="G249" s="7">
        <f t="shared" si="119"/>
        <v>0</v>
      </c>
      <c r="H249" s="7">
        <f t="shared" si="119"/>
        <v>0</v>
      </c>
      <c r="I249" s="7">
        <f t="shared" si="119"/>
        <v>0</v>
      </c>
      <c r="J249" s="7">
        <f t="shared" si="119"/>
        <v>0</v>
      </c>
      <c r="K249" s="7">
        <f>K250</f>
        <v>0</v>
      </c>
      <c r="L249" s="7">
        <f>L250</f>
        <v>0</v>
      </c>
      <c r="M249" s="13"/>
      <c r="N249" s="13"/>
    </row>
    <row r="250" spans="2:14" ht="24" hidden="1">
      <c r="B250" s="15" t="s">
        <v>105</v>
      </c>
      <c r="C250" s="5" t="s">
        <v>51</v>
      </c>
      <c r="D250" s="6">
        <v>14</v>
      </c>
      <c r="E250" s="6" t="s">
        <v>712</v>
      </c>
      <c r="F250" s="5" t="s">
        <v>192</v>
      </c>
      <c r="G250" s="7">
        <v>0</v>
      </c>
      <c r="H250" s="7">
        <f>I250-G250</f>
        <v>0</v>
      </c>
      <c r="I250" s="7">
        <v>0</v>
      </c>
      <c r="J250" s="7">
        <v>0</v>
      </c>
      <c r="K250" s="7">
        <f>L250-J250</f>
        <v>0</v>
      </c>
      <c r="L250" s="7">
        <v>0</v>
      </c>
      <c r="M250" s="13"/>
      <c r="N250" s="13"/>
    </row>
    <row r="251" spans="2:14" ht="12.75">
      <c r="B251" s="15" t="s">
        <v>181</v>
      </c>
      <c r="C251" s="5" t="s">
        <v>52</v>
      </c>
      <c r="D251" s="6"/>
      <c r="E251" s="6"/>
      <c r="F251" s="5"/>
      <c r="G251" s="7">
        <f aca="true" t="shared" si="120" ref="G251:L251">G252+G292+G307+G280+G286</f>
        <v>16010910</v>
      </c>
      <c r="H251" s="7">
        <f t="shared" si="120"/>
        <v>620560</v>
      </c>
      <c r="I251" s="7">
        <f t="shared" si="120"/>
        <v>16631470</v>
      </c>
      <c r="J251" s="7">
        <f t="shared" si="120"/>
        <v>17833510</v>
      </c>
      <c r="K251" s="7">
        <f t="shared" si="120"/>
        <v>-17833510</v>
      </c>
      <c r="L251" s="7">
        <f t="shared" si="120"/>
        <v>0</v>
      </c>
      <c r="M251" s="13"/>
      <c r="N251" s="13"/>
    </row>
    <row r="252" spans="2:14" ht="12.75">
      <c r="B252" s="15" t="s">
        <v>23</v>
      </c>
      <c r="C252" s="5" t="s">
        <v>52</v>
      </c>
      <c r="D252" s="6" t="s">
        <v>58</v>
      </c>
      <c r="E252" s="6"/>
      <c r="F252" s="5"/>
      <c r="G252" s="7">
        <f aca="true" t="shared" si="121" ref="G252:L252">G269+G254</f>
        <v>871600</v>
      </c>
      <c r="H252" s="7">
        <f t="shared" si="121"/>
        <v>94900</v>
      </c>
      <c r="I252" s="7">
        <f t="shared" si="121"/>
        <v>966500</v>
      </c>
      <c r="J252" s="7">
        <f t="shared" si="121"/>
        <v>966500</v>
      </c>
      <c r="K252" s="7">
        <f t="shared" si="121"/>
        <v>-966500</v>
      </c>
      <c r="L252" s="7">
        <f t="shared" si="121"/>
        <v>0</v>
      </c>
      <c r="M252" s="13"/>
      <c r="N252" s="13"/>
    </row>
    <row r="253" spans="2:14" ht="24">
      <c r="B253" s="15" t="s">
        <v>318</v>
      </c>
      <c r="C253" s="5" t="s">
        <v>52</v>
      </c>
      <c r="D253" s="6" t="s">
        <v>58</v>
      </c>
      <c r="E253" s="6" t="s">
        <v>250</v>
      </c>
      <c r="F253" s="5"/>
      <c r="G253" s="7">
        <f aca="true" t="shared" si="122" ref="G253:L253">G254</f>
        <v>871600</v>
      </c>
      <c r="H253" s="7">
        <f t="shared" si="122"/>
        <v>94900</v>
      </c>
      <c r="I253" s="7">
        <f t="shared" si="122"/>
        <v>966500</v>
      </c>
      <c r="J253" s="7">
        <f t="shared" si="122"/>
        <v>966500</v>
      </c>
      <c r="K253" s="7">
        <f t="shared" si="122"/>
        <v>-966500</v>
      </c>
      <c r="L253" s="7">
        <f t="shared" si="122"/>
        <v>0</v>
      </c>
      <c r="M253" s="13"/>
      <c r="N253" s="13"/>
    </row>
    <row r="254" spans="2:14" ht="24">
      <c r="B254" s="15" t="s">
        <v>319</v>
      </c>
      <c r="C254" s="5" t="s">
        <v>52</v>
      </c>
      <c r="D254" s="6" t="s">
        <v>58</v>
      </c>
      <c r="E254" s="6" t="s">
        <v>244</v>
      </c>
      <c r="F254" s="5"/>
      <c r="G254" s="7">
        <f aca="true" t="shared" si="123" ref="G254:L254">G259+G263+G255</f>
        <v>871600</v>
      </c>
      <c r="H254" s="7">
        <f t="shared" si="123"/>
        <v>94900</v>
      </c>
      <c r="I254" s="7">
        <f t="shared" si="123"/>
        <v>966500</v>
      </c>
      <c r="J254" s="7">
        <f t="shared" si="123"/>
        <v>966500</v>
      </c>
      <c r="K254" s="7">
        <f t="shared" si="123"/>
        <v>-966500</v>
      </c>
      <c r="L254" s="7">
        <f t="shared" si="123"/>
        <v>0</v>
      </c>
      <c r="M254" s="13"/>
      <c r="N254" s="13"/>
    </row>
    <row r="255" spans="2:14" ht="24" hidden="1">
      <c r="B255" s="15" t="s">
        <v>598</v>
      </c>
      <c r="C255" s="5" t="s">
        <v>52</v>
      </c>
      <c r="D255" s="6" t="s">
        <v>58</v>
      </c>
      <c r="E255" s="6" t="s">
        <v>599</v>
      </c>
      <c r="F255" s="5"/>
      <c r="G255" s="7">
        <f aca="true" t="shared" si="124" ref="G255:L255">G256</f>
        <v>0</v>
      </c>
      <c r="H255" s="7">
        <f t="shared" si="124"/>
        <v>0</v>
      </c>
      <c r="I255" s="7">
        <f t="shared" si="124"/>
        <v>0</v>
      </c>
      <c r="J255" s="7">
        <f t="shared" si="124"/>
        <v>0</v>
      </c>
      <c r="K255" s="7">
        <f t="shared" si="124"/>
        <v>0</v>
      </c>
      <c r="L255" s="7">
        <f t="shared" si="124"/>
        <v>0</v>
      </c>
      <c r="M255" s="13"/>
      <c r="N255" s="13"/>
    </row>
    <row r="256" spans="2:14" ht="12.75" hidden="1">
      <c r="B256" s="15" t="s">
        <v>133</v>
      </c>
      <c r="C256" s="5" t="s">
        <v>52</v>
      </c>
      <c r="D256" s="6" t="s">
        <v>58</v>
      </c>
      <c r="E256" s="6" t="s">
        <v>600</v>
      </c>
      <c r="F256" s="5"/>
      <c r="G256" s="7">
        <f aca="true" t="shared" si="125" ref="G256:L256">G257+G258</f>
        <v>0</v>
      </c>
      <c r="H256" s="7">
        <f t="shared" si="125"/>
        <v>0</v>
      </c>
      <c r="I256" s="7">
        <f t="shared" si="125"/>
        <v>0</v>
      </c>
      <c r="J256" s="7">
        <f t="shared" si="125"/>
        <v>0</v>
      </c>
      <c r="K256" s="7">
        <f t="shared" si="125"/>
        <v>0</v>
      </c>
      <c r="L256" s="7">
        <f t="shared" si="125"/>
        <v>0</v>
      </c>
      <c r="M256" s="13"/>
      <c r="N256" s="13"/>
    </row>
    <row r="257" spans="2:14" ht="24" hidden="1">
      <c r="B257" s="15" t="s">
        <v>105</v>
      </c>
      <c r="C257" s="5" t="s">
        <v>52</v>
      </c>
      <c r="D257" s="6" t="s">
        <v>58</v>
      </c>
      <c r="E257" s="6" t="s">
        <v>600</v>
      </c>
      <c r="F257" s="5" t="s">
        <v>192</v>
      </c>
      <c r="G257" s="7">
        <v>0</v>
      </c>
      <c r="H257" s="7">
        <f>I257-G257</f>
        <v>0</v>
      </c>
      <c r="I257" s="7">
        <v>0</v>
      </c>
      <c r="J257" s="7">
        <v>0</v>
      </c>
      <c r="K257" s="7">
        <f>L257-J257</f>
        <v>0</v>
      </c>
      <c r="L257" s="7">
        <v>0</v>
      </c>
      <c r="M257" s="13"/>
      <c r="N257" s="13"/>
    </row>
    <row r="258" spans="2:14" ht="12.75" hidden="1">
      <c r="B258" s="15" t="s">
        <v>110</v>
      </c>
      <c r="C258" s="5" t="s">
        <v>52</v>
      </c>
      <c r="D258" s="6" t="s">
        <v>58</v>
      </c>
      <c r="E258" s="6" t="s">
        <v>600</v>
      </c>
      <c r="F258" s="5" t="s">
        <v>196</v>
      </c>
      <c r="G258" s="7">
        <v>0</v>
      </c>
      <c r="H258" s="7">
        <f>I258-G258</f>
        <v>0</v>
      </c>
      <c r="I258" s="7">
        <v>0</v>
      </c>
      <c r="J258" s="7">
        <v>0</v>
      </c>
      <c r="K258" s="7">
        <f>L258-J258</f>
        <v>0</v>
      </c>
      <c r="L258" s="7">
        <v>0</v>
      </c>
      <c r="M258" s="13"/>
      <c r="N258" s="13"/>
    </row>
    <row r="259" spans="2:14" ht="24">
      <c r="B259" s="15" t="s">
        <v>320</v>
      </c>
      <c r="C259" s="5" t="s">
        <v>52</v>
      </c>
      <c r="D259" s="6" t="s">
        <v>58</v>
      </c>
      <c r="E259" s="6" t="s">
        <v>240</v>
      </c>
      <c r="F259" s="5"/>
      <c r="G259" s="7">
        <f aca="true" t="shared" si="126" ref="G259:L259">G260</f>
        <v>445100</v>
      </c>
      <c r="H259" s="7">
        <f t="shared" si="126"/>
        <v>0</v>
      </c>
      <c r="I259" s="7">
        <f t="shared" si="126"/>
        <v>445100</v>
      </c>
      <c r="J259" s="7">
        <f t="shared" si="126"/>
        <v>445100</v>
      </c>
      <c r="K259" s="7">
        <f t="shared" si="126"/>
        <v>-445100</v>
      </c>
      <c r="L259" s="7">
        <f t="shared" si="126"/>
        <v>0</v>
      </c>
      <c r="M259" s="13"/>
      <c r="N259" s="13"/>
    </row>
    <row r="260" spans="2:14" ht="24">
      <c r="B260" s="15" t="s">
        <v>321</v>
      </c>
      <c r="C260" s="5" t="s">
        <v>52</v>
      </c>
      <c r="D260" s="6" t="s">
        <v>58</v>
      </c>
      <c r="E260" s="6" t="s">
        <v>242</v>
      </c>
      <c r="F260" s="5"/>
      <c r="G260" s="7">
        <f aca="true" t="shared" si="127" ref="G260:L260">G261+G262</f>
        <v>445100</v>
      </c>
      <c r="H260" s="7">
        <f t="shared" si="127"/>
        <v>0</v>
      </c>
      <c r="I260" s="7">
        <f t="shared" si="127"/>
        <v>445100</v>
      </c>
      <c r="J260" s="7">
        <f t="shared" si="127"/>
        <v>445100</v>
      </c>
      <c r="K260" s="7">
        <f t="shared" si="127"/>
        <v>-445100</v>
      </c>
      <c r="L260" s="7">
        <f t="shared" si="127"/>
        <v>0</v>
      </c>
      <c r="M260" s="13"/>
      <c r="N260" s="13"/>
    </row>
    <row r="261" spans="2:14" ht="36" hidden="1">
      <c r="B261" s="15" t="s">
        <v>104</v>
      </c>
      <c r="C261" s="5" t="s">
        <v>52</v>
      </c>
      <c r="D261" s="6" t="s">
        <v>58</v>
      </c>
      <c r="E261" s="6" t="s">
        <v>242</v>
      </c>
      <c r="F261" s="5" t="s">
        <v>90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13"/>
      <c r="N261" s="13"/>
    </row>
    <row r="262" spans="2:14" ht="24">
      <c r="B262" s="15" t="s">
        <v>105</v>
      </c>
      <c r="C262" s="5" t="s">
        <v>52</v>
      </c>
      <c r="D262" s="6" t="s">
        <v>58</v>
      </c>
      <c r="E262" s="6" t="s">
        <v>242</v>
      </c>
      <c r="F262" s="5" t="s">
        <v>192</v>
      </c>
      <c r="G262" s="7">
        <v>445100</v>
      </c>
      <c r="H262" s="7">
        <f>I262-G262</f>
        <v>0</v>
      </c>
      <c r="I262" s="7">
        <v>445100</v>
      </c>
      <c r="J262" s="7">
        <v>445100</v>
      </c>
      <c r="K262" s="7">
        <f>L262-J262</f>
        <v>-445100</v>
      </c>
      <c r="L262" s="7">
        <v>0</v>
      </c>
      <c r="M262" s="13"/>
      <c r="N262" s="13"/>
    </row>
    <row r="263" spans="2:14" ht="24">
      <c r="B263" s="15" t="s">
        <v>323</v>
      </c>
      <c r="C263" s="5" t="s">
        <v>52</v>
      </c>
      <c r="D263" s="6" t="s">
        <v>58</v>
      </c>
      <c r="E263" s="6" t="s">
        <v>241</v>
      </c>
      <c r="F263" s="5"/>
      <c r="G263" s="7">
        <f aca="true" t="shared" si="128" ref="G263:L263">G266+G264</f>
        <v>426500</v>
      </c>
      <c r="H263" s="7">
        <f t="shared" si="128"/>
        <v>94900</v>
      </c>
      <c r="I263" s="7">
        <f t="shared" si="128"/>
        <v>521400</v>
      </c>
      <c r="J263" s="7">
        <f t="shared" si="128"/>
        <v>521400</v>
      </c>
      <c r="K263" s="7">
        <f t="shared" si="128"/>
        <v>-521400</v>
      </c>
      <c r="L263" s="7">
        <f t="shared" si="128"/>
        <v>0</v>
      </c>
      <c r="M263" s="13"/>
      <c r="N263" s="13"/>
    </row>
    <row r="264" spans="2:14" ht="24" hidden="1">
      <c r="B264" s="15" t="s">
        <v>601</v>
      </c>
      <c r="C264" s="5" t="s">
        <v>52</v>
      </c>
      <c r="D264" s="6" t="s">
        <v>58</v>
      </c>
      <c r="E264" s="6" t="s">
        <v>602</v>
      </c>
      <c r="F264" s="5"/>
      <c r="G264" s="7">
        <f aca="true" t="shared" si="129" ref="G264:L264">G265</f>
        <v>0</v>
      </c>
      <c r="H264" s="7">
        <f t="shared" si="129"/>
        <v>0</v>
      </c>
      <c r="I264" s="7">
        <f t="shared" si="129"/>
        <v>0</v>
      </c>
      <c r="J264" s="7">
        <f t="shared" si="129"/>
        <v>0</v>
      </c>
      <c r="K264" s="7">
        <f t="shared" si="129"/>
        <v>0</v>
      </c>
      <c r="L264" s="7">
        <f t="shared" si="129"/>
        <v>0</v>
      </c>
      <c r="M264" s="13"/>
      <c r="N264" s="13"/>
    </row>
    <row r="265" spans="2:14" ht="24" hidden="1">
      <c r="B265" s="15" t="s">
        <v>105</v>
      </c>
      <c r="C265" s="5" t="s">
        <v>52</v>
      </c>
      <c r="D265" s="6" t="s">
        <v>58</v>
      </c>
      <c r="E265" s="6" t="s">
        <v>602</v>
      </c>
      <c r="F265" s="5" t="s">
        <v>192</v>
      </c>
      <c r="G265" s="7">
        <v>0</v>
      </c>
      <c r="H265" s="7">
        <f>I265-G265</f>
        <v>0</v>
      </c>
      <c r="I265" s="7">
        <v>0</v>
      </c>
      <c r="J265" s="7">
        <v>0</v>
      </c>
      <c r="K265" s="7">
        <f>L265-J265</f>
        <v>0</v>
      </c>
      <c r="L265" s="7">
        <v>0</v>
      </c>
      <c r="M265" s="13"/>
      <c r="N265" s="13"/>
    </row>
    <row r="266" spans="2:14" ht="32.25" customHeight="1">
      <c r="B266" s="16" t="s">
        <v>134</v>
      </c>
      <c r="C266" s="5" t="s">
        <v>52</v>
      </c>
      <c r="D266" s="6" t="s">
        <v>58</v>
      </c>
      <c r="E266" s="6" t="s">
        <v>243</v>
      </c>
      <c r="F266" s="5"/>
      <c r="G266" s="7">
        <f aca="true" t="shared" si="130" ref="G266:L266">G267+G268</f>
        <v>426500</v>
      </c>
      <c r="H266" s="7">
        <f t="shared" si="130"/>
        <v>94900</v>
      </c>
      <c r="I266" s="7">
        <f t="shared" si="130"/>
        <v>521400</v>
      </c>
      <c r="J266" s="7">
        <f t="shared" si="130"/>
        <v>521400</v>
      </c>
      <c r="K266" s="7">
        <f t="shared" si="130"/>
        <v>-521400</v>
      </c>
      <c r="L266" s="7">
        <f t="shared" si="130"/>
        <v>0</v>
      </c>
      <c r="M266" s="13"/>
      <c r="N266" s="13"/>
    </row>
    <row r="267" spans="2:14" ht="9" customHeight="1" hidden="1">
      <c r="B267" s="15" t="s">
        <v>104</v>
      </c>
      <c r="C267" s="5" t="s">
        <v>52</v>
      </c>
      <c r="D267" s="6" t="s">
        <v>58</v>
      </c>
      <c r="E267" s="6" t="s">
        <v>243</v>
      </c>
      <c r="F267" s="5" t="s">
        <v>90</v>
      </c>
      <c r="G267" s="7">
        <v>0</v>
      </c>
      <c r="H267" s="7">
        <f>I267-G267</f>
        <v>0</v>
      </c>
      <c r="I267" s="7">
        <v>0</v>
      </c>
      <c r="J267" s="7">
        <v>0</v>
      </c>
      <c r="K267" s="7">
        <f>L267-J267</f>
        <v>0</v>
      </c>
      <c r="L267" s="7">
        <v>0</v>
      </c>
      <c r="M267" s="13"/>
      <c r="N267" s="13"/>
    </row>
    <row r="268" spans="2:14" ht="24">
      <c r="B268" s="15" t="s">
        <v>105</v>
      </c>
      <c r="C268" s="5" t="s">
        <v>52</v>
      </c>
      <c r="D268" s="6" t="s">
        <v>58</v>
      </c>
      <c r="E268" s="6" t="s">
        <v>243</v>
      </c>
      <c r="F268" s="5" t="s">
        <v>192</v>
      </c>
      <c r="G268" s="7">
        <v>426500</v>
      </c>
      <c r="H268" s="7">
        <f>I268-G268</f>
        <v>94900</v>
      </c>
      <c r="I268" s="7">
        <v>521400</v>
      </c>
      <c r="J268" s="7">
        <v>521400</v>
      </c>
      <c r="K268" s="7">
        <f>L268-J268</f>
        <v>-521400</v>
      </c>
      <c r="L268" s="7">
        <v>0</v>
      </c>
      <c r="M268" s="13"/>
      <c r="N268" s="13"/>
    </row>
    <row r="269" spans="2:14" ht="24" hidden="1">
      <c r="B269" s="15" t="s">
        <v>216</v>
      </c>
      <c r="C269" s="5" t="s">
        <v>52</v>
      </c>
      <c r="D269" s="6" t="s">
        <v>58</v>
      </c>
      <c r="E269" s="6" t="s">
        <v>93</v>
      </c>
      <c r="F269" s="5"/>
      <c r="G269" s="7">
        <f aca="true" t="shared" si="131" ref="G269:L269">G270+G273+G275+G278</f>
        <v>0</v>
      </c>
      <c r="H269" s="7">
        <f t="shared" si="131"/>
        <v>0</v>
      </c>
      <c r="I269" s="7">
        <f t="shared" si="131"/>
        <v>0</v>
      </c>
      <c r="J269" s="7">
        <f t="shared" si="131"/>
        <v>0</v>
      </c>
      <c r="K269" s="7">
        <f t="shared" si="131"/>
        <v>0</v>
      </c>
      <c r="L269" s="7">
        <f t="shared" si="131"/>
        <v>0</v>
      </c>
      <c r="M269" s="13"/>
      <c r="N269" s="13"/>
    </row>
    <row r="270" spans="2:14" ht="12.75" hidden="1">
      <c r="B270" s="15" t="s">
        <v>133</v>
      </c>
      <c r="C270" s="5" t="s">
        <v>52</v>
      </c>
      <c r="D270" s="6" t="s">
        <v>58</v>
      </c>
      <c r="E270" s="6" t="s">
        <v>72</v>
      </c>
      <c r="F270" s="5"/>
      <c r="G270" s="7">
        <f aca="true" t="shared" si="132" ref="G270:L270">G271+G272</f>
        <v>0</v>
      </c>
      <c r="H270" s="7">
        <f t="shared" si="132"/>
        <v>0</v>
      </c>
      <c r="I270" s="7">
        <f t="shared" si="132"/>
        <v>0</v>
      </c>
      <c r="J270" s="7">
        <f t="shared" si="132"/>
        <v>0</v>
      </c>
      <c r="K270" s="7">
        <f t="shared" si="132"/>
        <v>0</v>
      </c>
      <c r="L270" s="7">
        <f t="shared" si="132"/>
        <v>0</v>
      </c>
      <c r="M270" s="13"/>
      <c r="N270" s="13"/>
    </row>
    <row r="271" spans="2:14" ht="24" hidden="1">
      <c r="B271" s="15" t="s">
        <v>105</v>
      </c>
      <c r="C271" s="5" t="s">
        <v>52</v>
      </c>
      <c r="D271" s="6" t="s">
        <v>58</v>
      </c>
      <c r="E271" s="6" t="s">
        <v>72</v>
      </c>
      <c r="F271" s="5">
        <v>200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13"/>
      <c r="N271" s="13"/>
    </row>
    <row r="272" spans="2:14" ht="12.75" hidden="1">
      <c r="B272" s="15" t="s">
        <v>110</v>
      </c>
      <c r="C272" s="5" t="s">
        <v>52</v>
      </c>
      <c r="D272" s="6" t="s">
        <v>58</v>
      </c>
      <c r="E272" s="6" t="s">
        <v>72</v>
      </c>
      <c r="F272" s="5" t="s">
        <v>196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13"/>
      <c r="N272" s="13"/>
    </row>
    <row r="273" spans="2:14" ht="72" hidden="1">
      <c r="B273" s="16" t="s">
        <v>134</v>
      </c>
      <c r="C273" s="5" t="s">
        <v>52</v>
      </c>
      <c r="D273" s="6" t="s">
        <v>58</v>
      </c>
      <c r="E273" s="6" t="s">
        <v>73</v>
      </c>
      <c r="F273" s="5"/>
      <c r="G273" s="7">
        <f aca="true" t="shared" si="133" ref="G273:L273">G274</f>
        <v>0</v>
      </c>
      <c r="H273" s="7">
        <f t="shared" si="133"/>
        <v>0</v>
      </c>
      <c r="I273" s="7">
        <f t="shared" si="133"/>
        <v>0</v>
      </c>
      <c r="J273" s="7">
        <f t="shared" si="133"/>
        <v>0</v>
      </c>
      <c r="K273" s="7">
        <f t="shared" si="133"/>
        <v>0</v>
      </c>
      <c r="L273" s="7">
        <f t="shared" si="133"/>
        <v>0</v>
      </c>
      <c r="M273" s="13"/>
      <c r="N273" s="13"/>
    </row>
    <row r="274" spans="2:14" ht="24" hidden="1">
      <c r="B274" s="15" t="s">
        <v>105</v>
      </c>
      <c r="C274" s="5" t="s">
        <v>52</v>
      </c>
      <c r="D274" s="6" t="s">
        <v>58</v>
      </c>
      <c r="E274" s="6" t="s">
        <v>73</v>
      </c>
      <c r="F274" s="5">
        <v>200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13"/>
      <c r="N274" s="13"/>
    </row>
    <row r="275" spans="2:14" ht="24" hidden="1">
      <c r="B275" s="15" t="s">
        <v>135</v>
      </c>
      <c r="C275" s="5" t="s">
        <v>52</v>
      </c>
      <c r="D275" s="6" t="s">
        <v>58</v>
      </c>
      <c r="E275" s="6" t="s">
        <v>74</v>
      </c>
      <c r="F275" s="5"/>
      <c r="G275" s="7">
        <f aca="true" t="shared" si="134" ref="G275:L275">G277+G276</f>
        <v>0</v>
      </c>
      <c r="H275" s="7">
        <f t="shared" si="134"/>
        <v>0</v>
      </c>
      <c r="I275" s="7">
        <f t="shared" si="134"/>
        <v>0</v>
      </c>
      <c r="J275" s="7">
        <f t="shared" si="134"/>
        <v>0</v>
      </c>
      <c r="K275" s="7">
        <f t="shared" si="134"/>
        <v>0</v>
      </c>
      <c r="L275" s="7">
        <f t="shared" si="134"/>
        <v>0</v>
      </c>
      <c r="M275" s="13"/>
      <c r="N275" s="13"/>
    </row>
    <row r="276" spans="2:14" ht="36" hidden="1">
      <c r="B276" s="15" t="s">
        <v>104</v>
      </c>
      <c r="C276" s="5" t="s">
        <v>52</v>
      </c>
      <c r="D276" s="6" t="s">
        <v>58</v>
      </c>
      <c r="E276" s="6" t="s">
        <v>74</v>
      </c>
      <c r="F276" s="5" t="s">
        <v>90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13"/>
      <c r="N276" s="13"/>
    </row>
    <row r="277" spans="2:14" ht="24" hidden="1">
      <c r="B277" s="15" t="s">
        <v>105</v>
      </c>
      <c r="C277" s="5" t="s">
        <v>52</v>
      </c>
      <c r="D277" s="6" t="s">
        <v>58</v>
      </c>
      <c r="E277" s="6" t="s">
        <v>74</v>
      </c>
      <c r="F277" s="5">
        <v>200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13"/>
      <c r="N277" s="13"/>
    </row>
    <row r="278" spans="2:14" ht="12.75" hidden="1">
      <c r="B278" s="15" t="s">
        <v>136</v>
      </c>
      <c r="C278" s="5" t="s">
        <v>52</v>
      </c>
      <c r="D278" s="6" t="s">
        <v>58</v>
      </c>
      <c r="E278" s="6" t="s">
        <v>75</v>
      </c>
      <c r="F278" s="5"/>
      <c r="G278" s="7">
        <f aca="true" t="shared" si="135" ref="G278:L278">G279</f>
        <v>0</v>
      </c>
      <c r="H278" s="7">
        <f t="shared" si="135"/>
        <v>0</v>
      </c>
      <c r="I278" s="7">
        <f t="shared" si="135"/>
        <v>0</v>
      </c>
      <c r="J278" s="7">
        <f t="shared" si="135"/>
        <v>0</v>
      </c>
      <c r="K278" s="7">
        <f t="shared" si="135"/>
        <v>0</v>
      </c>
      <c r="L278" s="7">
        <f t="shared" si="135"/>
        <v>0</v>
      </c>
      <c r="M278" s="13"/>
      <c r="N278" s="13"/>
    </row>
    <row r="279" spans="2:14" ht="24" hidden="1">
      <c r="B279" s="15" t="s">
        <v>105</v>
      </c>
      <c r="C279" s="5" t="s">
        <v>52</v>
      </c>
      <c r="D279" s="6" t="s">
        <v>58</v>
      </c>
      <c r="E279" s="6" t="s">
        <v>75</v>
      </c>
      <c r="F279" s="5">
        <v>200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13"/>
      <c r="N279" s="13"/>
    </row>
    <row r="280" spans="1:14" ht="12.75" hidden="1">
      <c r="A280" s="8"/>
      <c r="B280" s="15" t="s">
        <v>6</v>
      </c>
      <c r="C280" s="5" t="s">
        <v>52</v>
      </c>
      <c r="D280" s="5" t="s">
        <v>53</v>
      </c>
      <c r="E280" s="6"/>
      <c r="F280" s="5"/>
      <c r="G280" s="7">
        <f aca="true" t="shared" si="136" ref="G280:J284">G281</f>
        <v>0</v>
      </c>
      <c r="H280" s="7">
        <f t="shared" si="136"/>
        <v>0</v>
      </c>
      <c r="I280" s="7">
        <f t="shared" si="136"/>
        <v>0</v>
      </c>
      <c r="J280" s="7">
        <f t="shared" si="136"/>
        <v>0</v>
      </c>
      <c r="K280" s="7">
        <f aca="true" t="shared" si="137" ref="K280:L284">K281</f>
        <v>0</v>
      </c>
      <c r="L280" s="7">
        <f t="shared" si="137"/>
        <v>0</v>
      </c>
      <c r="M280" s="13"/>
      <c r="N280" s="13"/>
    </row>
    <row r="281" spans="1:14" ht="36" hidden="1">
      <c r="A281" s="8"/>
      <c r="B281" s="15" t="s">
        <v>327</v>
      </c>
      <c r="C281" s="5" t="s">
        <v>52</v>
      </c>
      <c r="D281" s="5" t="s">
        <v>53</v>
      </c>
      <c r="E281" s="6" t="s">
        <v>333</v>
      </c>
      <c r="F281" s="5"/>
      <c r="G281" s="7">
        <f t="shared" si="136"/>
        <v>0</v>
      </c>
      <c r="H281" s="7">
        <f t="shared" si="136"/>
        <v>0</v>
      </c>
      <c r="I281" s="7">
        <f t="shared" si="136"/>
        <v>0</v>
      </c>
      <c r="J281" s="7">
        <f t="shared" si="136"/>
        <v>0</v>
      </c>
      <c r="K281" s="7">
        <f t="shared" si="137"/>
        <v>0</v>
      </c>
      <c r="L281" s="7">
        <f t="shared" si="137"/>
        <v>0</v>
      </c>
      <c r="M281" s="13"/>
      <c r="N281" s="13"/>
    </row>
    <row r="282" spans="1:14" ht="24" hidden="1">
      <c r="A282" s="8"/>
      <c r="B282" s="15" t="s">
        <v>783</v>
      </c>
      <c r="C282" s="5" t="s">
        <v>52</v>
      </c>
      <c r="D282" s="5" t="s">
        <v>53</v>
      </c>
      <c r="E282" s="6" t="s">
        <v>331</v>
      </c>
      <c r="F282" s="5"/>
      <c r="G282" s="7">
        <f t="shared" si="136"/>
        <v>0</v>
      </c>
      <c r="H282" s="7">
        <f t="shared" si="136"/>
        <v>0</v>
      </c>
      <c r="I282" s="7">
        <f t="shared" si="136"/>
        <v>0</v>
      </c>
      <c r="J282" s="7">
        <f t="shared" si="136"/>
        <v>0</v>
      </c>
      <c r="K282" s="7">
        <f t="shared" si="137"/>
        <v>0</v>
      </c>
      <c r="L282" s="7">
        <f t="shared" si="137"/>
        <v>0</v>
      </c>
      <c r="M282" s="13"/>
      <c r="N282" s="13"/>
    </row>
    <row r="283" spans="1:14" ht="24" hidden="1">
      <c r="A283" s="8"/>
      <c r="B283" s="15" t="s">
        <v>332</v>
      </c>
      <c r="C283" s="5" t="s">
        <v>52</v>
      </c>
      <c r="D283" s="5" t="s">
        <v>53</v>
      </c>
      <c r="E283" s="6" t="s">
        <v>330</v>
      </c>
      <c r="F283" s="5"/>
      <c r="G283" s="7">
        <f t="shared" si="136"/>
        <v>0</v>
      </c>
      <c r="H283" s="7">
        <f t="shared" si="136"/>
        <v>0</v>
      </c>
      <c r="I283" s="7">
        <f t="shared" si="136"/>
        <v>0</v>
      </c>
      <c r="J283" s="7">
        <f t="shared" si="136"/>
        <v>0</v>
      </c>
      <c r="K283" s="7">
        <f t="shared" si="137"/>
        <v>0</v>
      </c>
      <c r="L283" s="7">
        <f t="shared" si="137"/>
        <v>0</v>
      </c>
      <c r="M283" s="13"/>
      <c r="N283" s="13"/>
    </row>
    <row r="284" spans="1:14" ht="24" hidden="1">
      <c r="A284" s="8"/>
      <c r="B284" s="15" t="s">
        <v>672</v>
      </c>
      <c r="C284" s="5" t="s">
        <v>52</v>
      </c>
      <c r="D284" s="5" t="s">
        <v>53</v>
      </c>
      <c r="E284" s="6" t="s">
        <v>673</v>
      </c>
      <c r="F284" s="5"/>
      <c r="G284" s="7">
        <f t="shared" si="136"/>
        <v>0</v>
      </c>
      <c r="H284" s="7">
        <f t="shared" si="136"/>
        <v>0</v>
      </c>
      <c r="I284" s="7">
        <f t="shared" si="136"/>
        <v>0</v>
      </c>
      <c r="J284" s="7">
        <f t="shared" si="136"/>
        <v>0</v>
      </c>
      <c r="K284" s="7">
        <f t="shared" si="137"/>
        <v>0</v>
      </c>
      <c r="L284" s="7">
        <f t="shared" si="137"/>
        <v>0</v>
      </c>
      <c r="M284" s="13"/>
      <c r="N284" s="13"/>
    </row>
    <row r="285" spans="1:14" ht="24" hidden="1">
      <c r="A285" s="8"/>
      <c r="B285" s="15" t="s">
        <v>105</v>
      </c>
      <c r="C285" s="5" t="s">
        <v>52</v>
      </c>
      <c r="D285" s="5" t="s">
        <v>53</v>
      </c>
      <c r="E285" s="6" t="s">
        <v>673</v>
      </c>
      <c r="F285" s="5" t="s">
        <v>192</v>
      </c>
      <c r="G285" s="7">
        <v>0</v>
      </c>
      <c r="H285" s="7">
        <f>I285-G285</f>
        <v>0</v>
      </c>
      <c r="I285" s="7">
        <v>0</v>
      </c>
      <c r="J285" s="7">
        <v>0</v>
      </c>
      <c r="K285" s="7">
        <f>L285-J285</f>
        <v>0</v>
      </c>
      <c r="L285" s="7">
        <v>0</v>
      </c>
      <c r="M285" s="13"/>
      <c r="N285" s="13"/>
    </row>
    <row r="286" spans="1:14" ht="12.75" hidden="1">
      <c r="A286" s="8"/>
      <c r="B286" s="26" t="s">
        <v>503</v>
      </c>
      <c r="C286" s="5" t="s">
        <v>52</v>
      </c>
      <c r="D286" s="5" t="s">
        <v>61</v>
      </c>
      <c r="E286" s="6"/>
      <c r="F286" s="5"/>
      <c r="G286" s="7">
        <f aca="true" t="shared" si="138" ref="G286:J290">G287</f>
        <v>0</v>
      </c>
      <c r="H286" s="7">
        <f t="shared" si="138"/>
        <v>0</v>
      </c>
      <c r="I286" s="7">
        <f t="shared" si="138"/>
        <v>0</v>
      </c>
      <c r="J286" s="7">
        <f t="shared" si="138"/>
        <v>0</v>
      </c>
      <c r="K286" s="7">
        <f aca="true" t="shared" si="139" ref="K286:L290">K287</f>
        <v>0</v>
      </c>
      <c r="L286" s="7">
        <f t="shared" si="139"/>
        <v>0</v>
      </c>
      <c r="M286" s="13"/>
      <c r="N286" s="13"/>
    </row>
    <row r="287" spans="1:14" ht="24" hidden="1">
      <c r="A287" s="8"/>
      <c r="B287" s="15" t="s">
        <v>484</v>
      </c>
      <c r="C287" s="5" t="s">
        <v>52</v>
      </c>
      <c r="D287" s="5" t="s">
        <v>61</v>
      </c>
      <c r="E287" s="6" t="s">
        <v>256</v>
      </c>
      <c r="F287" s="5"/>
      <c r="G287" s="7">
        <f t="shared" si="138"/>
        <v>0</v>
      </c>
      <c r="H287" s="7">
        <f t="shared" si="138"/>
        <v>0</v>
      </c>
      <c r="I287" s="7">
        <f t="shared" si="138"/>
        <v>0</v>
      </c>
      <c r="J287" s="7">
        <f t="shared" si="138"/>
        <v>0</v>
      </c>
      <c r="K287" s="7">
        <f t="shared" si="139"/>
        <v>0</v>
      </c>
      <c r="L287" s="7">
        <f t="shared" si="139"/>
        <v>0</v>
      </c>
      <c r="M287" s="13"/>
      <c r="N287" s="13"/>
    </row>
    <row r="288" spans="1:14" ht="12.75" hidden="1">
      <c r="A288" s="8"/>
      <c r="B288" s="15" t="s">
        <v>474</v>
      </c>
      <c r="C288" s="5" t="s">
        <v>52</v>
      </c>
      <c r="D288" s="5" t="s">
        <v>61</v>
      </c>
      <c r="E288" s="6" t="s">
        <v>472</v>
      </c>
      <c r="F288" s="5"/>
      <c r="G288" s="7">
        <f t="shared" si="138"/>
        <v>0</v>
      </c>
      <c r="H288" s="7">
        <f t="shared" si="138"/>
        <v>0</v>
      </c>
      <c r="I288" s="7">
        <f t="shared" si="138"/>
        <v>0</v>
      </c>
      <c r="J288" s="7">
        <f t="shared" si="138"/>
        <v>0</v>
      </c>
      <c r="K288" s="7">
        <f t="shared" si="139"/>
        <v>0</v>
      </c>
      <c r="L288" s="7">
        <f t="shared" si="139"/>
        <v>0</v>
      </c>
      <c r="M288" s="13"/>
      <c r="N288" s="13"/>
    </row>
    <row r="289" spans="1:14" ht="24" hidden="1">
      <c r="A289" s="8"/>
      <c r="B289" s="15" t="s">
        <v>475</v>
      </c>
      <c r="C289" s="5" t="s">
        <v>52</v>
      </c>
      <c r="D289" s="5" t="s">
        <v>61</v>
      </c>
      <c r="E289" s="6" t="s">
        <v>473</v>
      </c>
      <c r="F289" s="5"/>
      <c r="G289" s="7">
        <f t="shared" si="138"/>
        <v>0</v>
      </c>
      <c r="H289" s="7">
        <f t="shared" si="138"/>
        <v>0</v>
      </c>
      <c r="I289" s="7">
        <f t="shared" si="138"/>
        <v>0</v>
      </c>
      <c r="J289" s="7">
        <f t="shared" si="138"/>
        <v>0</v>
      </c>
      <c r="K289" s="7">
        <f t="shared" si="139"/>
        <v>0</v>
      </c>
      <c r="L289" s="7">
        <f t="shared" si="139"/>
        <v>0</v>
      </c>
      <c r="M289" s="13"/>
      <c r="N289" s="13"/>
    </row>
    <row r="290" spans="1:14" ht="24" hidden="1">
      <c r="A290" s="8"/>
      <c r="B290" s="15" t="s">
        <v>504</v>
      </c>
      <c r="C290" s="5" t="s">
        <v>52</v>
      </c>
      <c r="D290" s="5" t="s">
        <v>61</v>
      </c>
      <c r="E290" s="6" t="s">
        <v>502</v>
      </c>
      <c r="F290" s="5"/>
      <c r="G290" s="7">
        <f t="shared" si="138"/>
        <v>0</v>
      </c>
      <c r="H290" s="7">
        <f t="shared" si="138"/>
        <v>0</v>
      </c>
      <c r="I290" s="7">
        <f t="shared" si="138"/>
        <v>0</v>
      </c>
      <c r="J290" s="7">
        <f t="shared" si="138"/>
        <v>0</v>
      </c>
      <c r="K290" s="7">
        <f t="shared" si="139"/>
        <v>0</v>
      </c>
      <c r="L290" s="7">
        <f t="shared" si="139"/>
        <v>0</v>
      </c>
      <c r="M290" s="13"/>
      <c r="N290" s="13"/>
    </row>
    <row r="291" spans="1:14" ht="24" hidden="1">
      <c r="A291" s="8"/>
      <c r="B291" s="15" t="s">
        <v>105</v>
      </c>
      <c r="C291" s="5" t="s">
        <v>52</v>
      </c>
      <c r="D291" s="5" t="s">
        <v>61</v>
      </c>
      <c r="E291" s="6" t="s">
        <v>502</v>
      </c>
      <c r="F291" s="5" t="s">
        <v>192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13"/>
      <c r="N291" s="13"/>
    </row>
    <row r="292" spans="1:14" ht="12.75">
      <c r="A292" s="8"/>
      <c r="B292" s="15" t="s">
        <v>41</v>
      </c>
      <c r="C292" s="5" t="s">
        <v>52</v>
      </c>
      <c r="D292" s="6" t="s">
        <v>56</v>
      </c>
      <c r="E292" s="6"/>
      <c r="F292" s="5"/>
      <c r="G292" s="7">
        <f aca="true" t="shared" si="140" ref="G292:L292">G301+G305+G294</f>
        <v>15076410</v>
      </c>
      <c r="H292" s="7">
        <f t="shared" si="140"/>
        <v>515160</v>
      </c>
      <c r="I292" s="7">
        <f t="shared" si="140"/>
        <v>15591570</v>
      </c>
      <c r="J292" s="7">
        <f t="shared" si="140"/>
        <v>16793610</v>
      </c>
      <c r="K292" s="7">
        <f t="shared" si="140"/>
        <v>-16793610</v>
      </c>
      <c r="L292" s="7">
        <f t="shared" si="140"/>
        <v>0</v>
      </c>
      <c r="M292" s="13"/>
      <c r="N292" s="13"/>
    </row>
    <row r="293" spans="1:14" ht="24">
      <c r="A293" s="8"/>
      <c r="B293" s="15" t="s">
        <v>315</v>
      </c>
      <c r="C293" s="5" t="s">
        <v>52</v>
      </c>
      <c r="D293" s="6" t="s">
        <v>56</v>
      </c>
      <c r="E293" s="6" t="s">
        <v>255</v>
      </c>
      <c r="F293" s="5"/>
      <c r="G293" s="7">
        <f aca="true" t="shared" si="141" ref="G293:J294">G294</f>
        <v>15076410</v>
      </c>
      <c r="H293" s="7">
        <f t="shared" si="141"/>
        <v>515160</v>
      </c>
      <c r="I293" s="7">
        <f t="shared" si="141"/>
        <v>15591570</v>
      </c>
      <c r="J293" s="7">
        <f t="shared" si="141"/>
        <v>16793610</v>
      </c>
      <c r="K293" s="7">
        <f>K294</f>
        <v>-16793610</v>
      </c>
      <c r="L293" s="7">
        <f>L294</f>
        <v>0</v>
      </c>
      <c r="M293" s="13"/>
      <c r="N293" s="13"/>
    </row>
    <row r="294" spans="1:14" ht="24">
      <c r="A294" s="8"/>
      <c r="B294" s="15" t="s">
        <v>324</v>
      </c>
      <c r="C294" s="5" t="s">
        <v>52</v>
      </c>
      <c r="D294" s="6" t="s">
        <v>56</v>
      </c>
      <c r="E294" s="6" t="s">
        <v>246</v>
      </c>
      <c r="F294" s="5"/>
      <c r="G294" s="7">
        <f t="shared" si="141"/>
        <v>15076410</v>
      </c>
      <c r="H294" s="7">
        <f t="shared" si="141"/>
        <v>515160</v>
      </c>
      <c r="I294" s="7">
        <f t="shared" si="141"/>
        <v>15591570</v>
      </c>
      <c r="J294" s="7">
        <f t="shared" si="141"/>
        <v>16793610</v>
      </c>
      <c r="K294" s="7">
        <f>K295</f>
        <v>-16793610</v>
      </c>
      <c r="L294" s="7">
        <f>L295</f>
        <v>0</v>
      </c>
      <c r="M294" s="13"/>
      <c r="N294" s="13"/>
    </row>
    <row r="295" spans="1:14" ht="12.75">
      <c r="A295" s="8"/>
      <c r="B295" s="15" t="s">
        <v>325</v>
      </c>
      <c r="C295" s="5" t="s">
        <v>52</v>
      </c>
      <c r="D295" s="6" t="s">
        <v>56</v>
      </c>
      <c r="E295" s="6" t="s">
        <v>245</v>
      </c>
      <c r="F295" s="5"/>
      <c r="G295" s="7">
        <f aca="true" t="shared" si="142" ref="G295:L295">G296+G299</f>
        <v>15076410</v>
      </c>
      <c r="H295" s="7">
        <f t="shared" si="142"/>
        <v>515160</v>
      </c>
      <c r="I295" s="7">
        <f t="shared" si="142"/>
        <v>15591570</v>
      </c>
      <c r="J295" s="7">
        <f t="shared" si="142"/>
        <v>16793610</v>
      </c>
      <c r="K295" s="7">
        <f t="shared" si="142"/>
        <v>-16793610</v>
      </c>
      <c r="L295" s="7">
        <f t="shared" si="142"/>
        <v>0</v>
      </c>
      <c r="M295" s="13"/>
      <c r="N295" s="13"/>
    </row>
    <row r="296" spans="1:14" ht="12.75">
      <c r="A296" s="8"/>
      <c r="B296" s="15" t="s">
        <v>326</v>
      </c>
      <c r="C296" s="5" t="s">
        <v>52</v>
      </c>
      <c r="D296" s="6" t="s">
        <v>56</v>
      </c>
      <c r="E296" s="6" t="s">
        <v>573</v>
      </c>
      <c r="F296" s="5"/>
      <c r="G296" s="7">
        <f aca="true" t="shared" si="143" ref="G296:L296">G297+G298</f>
        <v>15076410</v>
      </c>
      <c r="H296" s="7">
        <f t="shared" si="143"/>
        <v>515160</v>
      </c>
      <c r="I296" s="7">
        <f t="shared" si="143"/>
        <v>15591570</v>
      </c>
      <c r="J296" s="7">
        <f t="shared" si="143"/>
        <v>16793610</v>
      </c>
      <c r="K296" s="7">
        <f t="shared" si="143"/>
        <v>-16793610</v>
      </c>
      <c r="L296" s="7">
        <f t="shared" si="143"/>
        <v>0</v>
      </c>
      <c r="M296" s="13"/>
      <c r="N296" s="13"/>
    </row>
    <row r="297" spans="1:14" ht="24">
      <c r="A297" s="8"/>
      <c r="B297" s="15" t="s">
        <v>105</v>
      </c>
      <c r="C297" s="5" t="s">
        <v>52</v>
      </c>
      <c r="D297" s="6" t="s">
        <v>56</v>
      </c>
      <c r="E297" s="6" t="s">
        <v>573</v>
      </c>
      <c r="F297" s="5" t="s">
        <v>192</v>
      </c>
      <c r="G297" s="7">
        <v>15076410</v>
      </c>
      <c r="H297" s="7">
        <f>I297-G297</f>
        <v>515160</v>
      </c>
      <c r="I297" s="7">
        <v>15591570</v>
      </c>
      <c r="J297" s="7">
        <v>16793610</v>
      </c>
      <c r="K297" s="7">
        <f>L297-J297</f>
        <v>-16793610</v>
      </c>
      <c r="L297" s="7">
        <v>0</v>
      </c>
      <c r="M297" s="13"/>
      <c r="N297" s="13"/>
    </row>
    <row r="298" spans="1:14" ht="12.75" hidden="1">
      <c r="A298" s="8"/>
      <c r="B298" s="15" t="s">
        <v>108</v>
      </c>
      <c r="C298" s="5" t="s">
        <v>52</v>
      </c>
      <c r="D298" s="6" t="s">
        <v>56</v>
      </c>
      <c r="E298" s="6" t="s">
        <v>573</v>
      </c>
      <c r="F298" s="5" t="s">
        <v>189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f>J298+K298</f>
        <v>0</v>
      </c>
      <c r="M298" s="13"/>
      <c r="N298" s="13"/>
    </row>
    <row r="299" spans="1:14" ht="12.75" hidden="1">
      <c r="A299" s="8"/>
      <c r="B299" s="15" t="s">
        <v>326</v>
      </c>
      <c r="C299" s="5" t="s">
        <v>52</v>
      </c>
      <c r="D299" s="6" t="s">
        <v>56</v>
      </c>
      <c r="E299" s="6" t="s">
        <v>674</v>
      </c>
      <c r="F299" s="5"/>
      <c r="G299" s="7">
        <f aca="true" t="shared" si="144" ref="G299:L299">G300</f>
        <v>0</v>
      </c>
      <c r="H299" s="7">
        <f t="shared" si="144"/>
        <v>0</v>
      </c>
      <c r="I299" s="7">
        <f t="shared" si="144"/>
        <v>0</v>
      </c>
      <c r="J299" s="7">
        <f t="shared" si="144"/>
        <v>0</v>
      </c>
      <c r="K299" s="7">
        <f t="shared" si="144"/>
        <v>0</v>
      </c>
      <c r="L299" s="7">
        <f t="shared" si="144"/>
        <v>0</v>
      </c>
      <c r="M299" s="13"/>
      <c r="N299" s="13"/>
    </row>
    <row r="300" spans="1:14" ht="24" hidden="1">
      <c r="A300" s="8"/>
      <c r="B300" s="15" t="s">
        <v>105</v>
      </c>
      <c r="C300" s="5" t="s">
        <v>52</v>
      </c>
      <c r="D300" s="6" t="s">
        <v>56</v>
      </c>
      <c r="E300" s="6" t="s">
        <v>674</v>
      </c>
      <c r="F300" s="5" t="s">
        <v>192</v>
      </c>
      <c r="G300" s="7">
        <v>0</v>
      </c>
      <c r="H300" s="7">
        <f>I300-G300</f>
        <v>0</v>
      </c>
      <c r="I300" s="7">
        <v>0</v>
      </c>
      <c r="J300" s="7">
        <v>0</v>
      </c>
      <c r="K300" s="7">
        <f>L300-J300</f>
        <v>0</v>
      </c>
      <c r="L300" s="7">
        <v>0</v>
      </c>
      <c r="M300" s="13"/>
      <c r="N300" s="13"/>
    </row>
    <row r="301" spans="1:14" ht="12.75" hidden="1">
      <c r="A301" s="8"/>
      <c r="B301" s="15" t="s">
        <v>169</v>
      </c>
      <c r="C301" s="5" t="s">
        <v>52</v>
      </c>
      <c r="D301" s="6" t="s">
        <v>56</v>
      </c>
      <c r="E301" s="6" t="s">
        <v>94</v>
      </c>
      <c r="F301" s="5"/>
      <c r="G301" s="7">
        <f aca="true" t="shared" si="145" ref="G301:L301">G302</f>
        <v>0</v>
      </c>
      <c r="H301" s="7">
        <f t="shared" si="145"/>
        <v>0</v>
      </c>
      <c r="I301" s="7">
        <f t="shared" si="145"/>
        <v>0</v>
      </c>
      <c r="J301" s="7">
        <f t="shared" si="145"/>
        <v>0</v>
      </c>
      <c r="K301" s="7">
        <f t="shared" si="145"/>
        <v>0</v>
      </c>
      <c r="L301" s="7">
        <f t="shared" si="145"/>
        <v>0</v>
      </c>
      <c r="M301" s="13"/>
      <c r="N301" s="13"/>
    </row>
    <row r="302" spans="1:14" ht="24" hidden="1">
      <c r="A302" s="8"/>
      <c r="B302" s="15" t="s">
        <v>170</v>
      </c>
      <c r="C302" s="5" t="s">
        <v>52</v>
      </c>
      <c r="D302" s="6" t="s">
        <v>56</v>
      </c>
      <c r="E302" s="6" t="s">
        <v>76</v>
      </c>
      <c r="F302" s="5"/>
      <c r="G302" s="7">
        <f aca="true" t="shared" si="146" ref="G302:L302">G303+G304</f>
        <v>0</v>
      </c>
      <c r="H302" s="7">
        <f t="shared" si="146"/>
        <v>0</v>
      </c>
      <c r="I302" s="7">
        <f t="shared" si="146"/>
        <v>0</v>
      </c>
      <c r="J302" s="7">
        <f t="shared" si="146"/>
        <v>0</v>
      </c>
      <c r="K302" s="7">
        <f t="shared" si="146"/>
        <v>0</v>
      </c>
      <c r="L302" s="7">
        <f t="shared" si="146"/>
        <v>0</v>
      </c>
      <c r="M302" s="13"/>
      <c r="N302" s="13"/>
    </row>
    <row r="303" spans="1:14" ht="24" hidden="1">
      <c r="A303" s="8"/>
      <c r="B303" s="15" t="s">
        <v>105</v>
      </c>
      <c r="C303" s="5" t="s">
        <v>52</v>
      </c>
      <c r="D303" s="6" t="s">
        <v>56</v>
      </c>
      <c r="E303" s="6" t="s">
        <v>76</v>
      </c>
      <c r="F303" s="5">
        <v>200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13"/>
      <c r="N303" s="13"/>
    </row>
    <row r="304" spans="1:14" ht="12.75" hidden="1">
      <c r="A304" s="8"/>
      <c r="B304" s="15" t="s">
        <v>108</v>
      </c>
      <c r="C304" s="5" t="s">
        <v>52</v>
      </c>
      <c r="D304" s="6" t="s">
        <v>56</v>
      </c>
      <c r="E304" s="6" t="s">
        <v>76</v>
      </c>
      <c r="F304" s="5" t="s">
        <v>189</v>
      </c>
      <c r="G304" s="7"/>
      <c r="H304" s="7"/>
      <c r="I304" s="7"/>
      <c r="J304" s="7"/>
      <c r="K304" s="7"/>
      <c r="L304" s="7"/>
      <c r="M304" s="13"/>
      <c r="N304" s="13"/>
    </row>
    <row r="305" spans="1:14" ht="12.75" hidden="1">
      <c r="A305" s="8"/>
      <c r="B305" s="15" t="s">
        <v>219</v>
      </c>
      <c r="C305" s="5" t="s">
        <v>52</v>
      </c>
      <c r="D305" s="6" t="s">
        <v>56</v>
      </c>
      <c r="E305" s="6" t="s">
        <v>218</v>
      </c>
      <c r="F305" s="5"/>
      <c r="G305" s="7">
        <f aca="true" t="shared" si="147" ref="G305:L305">G306</f>
        <v>0</v>
      </c>
      <c r="H305" s="7">
        <f t="shared" si="147"/>
        <v>0</v>
      </c>
      <c r="I305" s="7">
        <f t="shared" si="147"/>
        <v>0</v>
      </c>
      <c r="J305" s="7">
        <f t="shared" si="147"/>
        <v>0</v>
      </c>
      <c r="K305" s="7">
        <f t="shared" si="147"/>
        <v>0</v>
      </c>
      <c r="L305" s="7">
        <f t="shared" si="147"/>
        <v>0</v>
      </c>
      <c r="M305" s="13"/>
      <c r="N305" s="13"/>
    </row>
    <row r="306" spans="1:14" ht="24" hidden="1">
      <c r="A306" s="8"/>
      <c r="B306" s="15" t="s">
        <v>105</v>
      </c>
      <c r="C306" s="5" t="s">
        <v>52</v>
      </c>
      <c r="D306" s="6" t="s">
        <v>56</v>
      </c>
      <c r="E306" s="6" t="s">
        <v>218</v>
      </c>
      <c r="F306" s="5" t="s">
        <v>192</v>
      </c>
      <c r="G306" s="7"/>
      <c r="H306" s="7"/>
      <c r="I306" s="7"/>
      <c r="J306" s="7"/>
      <c r="K306" s="7"/>
      <c r="L306" s="7"/>
      <c r="M306" s="13"/>
      <c r="N306" s="13"/>
    </row>
    <row r="307" spans="2:14" ht="12.75">
      <c r="B307" s="15" t="s">
        <v>24</v>
      </c>
      <c r="C307" s="5" t="s">
        <v>52</v>
      </c>
      <c r="D307" s="6" t="s">
        <v>59</v>
      </c>
      <c r="E307" s="6"/>
      <c r="F307" s="5"/>
      <c r="G307" s="7">
        <f aca="true" t="shared" si="148" ref="G307:L307">G331+G308+G326+G340+G343+G359</f>
        <v>62900</v>
      </c>
      <c r="H307" s="7">
        <f t="shared" si="148"/>
        <v>10500</v>
      </c>
      <c r="I307" s="7">
        <f t="shared" si="148"/>
        <v>73400</v>
      </c>
      <c r="J307" s="7">
        <f t="shared" si="148"/>
        <v>73400</v>
      </c>
      <c r="K307" s="7">
        <f t="shared" si="148"/>
        <v>-73400</v>
      </c>
      <c r="L307" s="7">
        <f t="shared" si="148"/>
        <v>0</v>
      </c>
      <c r="M307" s="13"/>
      <c r="N307" s="13"/>
    </row>
    <row r="308" spans="2:14" ht="24" hidden="1">
      <c r="B308" s="15" t="s">
        <v>318</v>
      </c>
      <c r="C308" s="5" t="s">
        <v>52</v>
      </c>
      <c r="D308" s="6" t="s">
        <v>59</v>
      </c>
      <c r="E308" s="6" t="s">
        <v>250</v>
      </c>
      <c r="F308" s="5"/>
      <c r="G308" s="7">
        <f aca="true" t="shared" si="149" ref="G308:L308">G309</f>
        <v>0</v>
      </c>
      <c r="H308" s="7">
        <f t="shared" si="149"/>
        <v>0</v>
      </c>
      <c r="I308" s="7">
        <f t="shared" si="149"/>
        <v>0</v>
      </c>
      <c r="J308" s="7">
        <f t="shared" si="149"/>
        <v>0</v>
      </c>
      <c r="K308" s="7">
        <f t="shared" si="149"/>
        <v>0</v>
      </c>
      <c r="L308" s="7">
        <f t="shared" si="149"/>
        <v>0</v>
      </c>
      <c r="M308" s="13"/>
      <c r="N308" s="13"/>
    </row>
    <row r="309" spans="2:14" ht="12.75" hidden="1">
      <c r="B309" s="15" t="s">
        <v>447</v>
      </c>
      <c r="C309" s="5" t="s">
        <v>52</v>
      </c>
      <c r="D309" s="6" t="s">
        <v>59</v>
      </c>
      <c r="E309" s="6" t="s">
        <v>392</v>
      </c>
      <c r="F309" s="5"/>
      <c r="G309" s="7">
        <f aca="true" t="shared" si="150" ref="G309:L309">G310+G313</f>
        <v>0</v>
      </c>
      <c r="H309" s="7">
        <f t="shared" si="150"/>
        <v>0</v>
      </c>
      <c r="I309" s="7">
        <f t="shared" si="150"/>
        <v>0</v>
      </c>
      <c r="J309" s="7">
        <f t="shared" si="150"/>
        <v>0</v>
      </c>
      <c r="K309" s="7">
        <f t="shared" si="150"/>
        <v>0</v>
      </c>
      <c r="L309" s="7">
        <f t="shared" si="150"/>
        <v>0</v>
      </c>
      <c r="M309" s="13"/>
      <c r="N309" s="13"/>
    </row>
    <row r="310" spans="2:14" ht="36" hidden="1">
      <c r="B310" s="15" t="s">
        <v>448</v>
      </c>
      <c r="C310" s="5" t="s">
        <v>52</v>
      </c>
      <c r="D310" s="6" t="s">
        <v>59</v>
      </c>
      <c r="E310" s="6" t="s">
        <v>391</v>
      </c>
      <c r="F310" s="5"/>
      <c r="G310" s="7">
        <f aca="true" t="shared" si="151" ref="G310:L310">G312+G311</f>
        <v>0</v>
      </c>
      <c r="H310" s="7">
        <f t="shared" si="151"/>
        <v>0</v>
      </c>
      <c r="I310" s="7">
        <f t="shared" si="151"/>
        <v>0</v>
      </c>
      <c r="J310" s="7">
        <f t="shared" si="151"/>
        <v>0</v>
      </c>
      <c r="K310" s="7">
        <f t="shared" si="151"/>
        <v>0</v>
      </c>
      <c r="L310" s="7">
        <f t="shared" si="151"/>
        <v>0</v>
      </c>
      <c r="M310" s="13"/>
      <c r="N310" s="13"/>
    </row>
    <row r="311" spans="2:14" ht="24" hidden="1">
      <c r="B311" s="15" t="s">
        <v>105</v>
      </c>
      <c r="C311" s="5" t="s">
        <v>52</v>
      </c>
      <c r="D311" s="6" t="s">
        <v>59</v>
      </c>
      <c r="E311" s="6" t="s">
        <v>391</v>
      </c>
      <c r="F311" s="5" t="s">
        <v>192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13"/>
      <c r="N311" s="13"/>
    </row>
    <row r="312" spans="2:14" ht="12.75" hidden="1">
      <c r="B312" s="15" t="s">
        <v>108</v>
      </c>
      <c r="C312" s="5" t="s">
        <v>52</v>
      </c>
      <c r="D312" s="6" t="s">
        <v>59</v>
      </c>
      <c r="E312" s="6" t="s">
        <v>391</v>
      </c>
      <c r="F312" s="5">
        <v>800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13"/>
      <c r="N312" s="13"/>
    </row>
    <row r="313" spans="2:14" ht="24" hidden="1">
      <c r="B313" s="15" t="s">
        <v>446</v>
      </c>
      <c r="C313" s="5" t="s">
        <v>52</v>
      </c>
      <c r="D313" s="6" t="s">
        <v>59</v>
      </c>
      <c r="E313" s="6" t="s">
        <v>393</v>
      </c>
      <c r="F313" s="5"/>
      <c r="G313" s="7">
        <f aca="true" t="shared" si="152" ref="G313:J314">G314</f>
        <v>0</v>
      </c>
      <c r="H313" s="7">
        <f t="shared" si="152"/>
        <v>0</v>
      </c>
      <c r="I313" s="7">
        <f t="shared" si="152"/>
        <v>0</v>
      </c>
      <c r="J313" s="7">
        <f t="shared" si="152"/>
        <v>0</v>
      </c>
      <c r="K313" s="7">
        <f>K314</f>
        <v>0</v>
      </c>
      <c r="L313" s="7">
        <f>L314</f>
        <v>0</v>
      </c>
      <c r="M313" s="13"/>
      <c r="N313" s="13"/>
    </row>
    <row r="314" spans="2:14" ht="36" hidden="1">
      <c r="B314" s="15" t="s">
        <v>603</v>
      </c>
      <c r="C314" s="5" t="s">
        <v>52</v>
      </c>
      <c r="D314" s="6" t="s">
        <v>59</v>
      </c>
      <c r="E314" s="6" t="s">
        <v>604</v>
      </c>
      <c r="F314" s="5"/>
      <c r="G314" s="7">
        <f t="shared" si="152"/>
        <v>0</v>
      </c>
      <c r="H314" s="7">
        <f t="shared" si="152"/>
        <v>0</v>
      </c>
      <c r="I314" s="7">
        <f t="shared" si="152"/>
        <v>0</v>
      </c>
      <c r="J314" s="7">
        <f t="shared" si="152"/>
        <v>0</v>
      </c>
      <c r="K314" s="7">
        <f>K315</f>
        <v>0</v>
      </c>
      <c r="L314" s="7">
        <f>L315</f>
        <v>0</v>
      </c>
      <c r="M314" s="13"/>
      <c r="N314" s="13"/>
    </row>
    <row r="315" spans="2:14" ht="24" hidden="1">
      <c r="B315" s="15" t="s">
        <v>105</v>
      </c>
      <c r="C315" s="5" t="s">
        <v>52</v>
      </c>
      <c r="D315" s="6" t="s">
        <v>59</v>
      </c>
      <c r="E315" s="6" t="s">
        <v>604</v>
      </c>
      <c r="F315" s="5" t="s">
        <v>192</v>
      </c>
      <c r="G315" s="7">
        <v>0</v>
      </c>
      <c r="H315" s="7">
        <f>I315-G315</f>
        <v>0</v>
      </c>
      <c r="I315" s="7">
        <v>0</v>
      </c>
      <c r="J315" s="7">
        <v>0</v>
      </c>
      <c r="K315" s="7">
        <f>L315-J315</f>
        <v>0</v>
      </c>
      <c r="L315" s="7">
        <v>0</v>
      </c>
      <c r="M315" s="13"/>
      <c r="N315" s="13"/>
    </row>
    <row r="316" spans="2:14" ht="48" hidden="1">
      <c r="B316" s="15" t="s">
        <v>215</v>
      </c>
      <c r="C316" s="5" t="s">
        <v>52</v>
      </c>
      <c r="D316" s="6" t="s">
        <v>59</v>
      </c>
      <c r="E316" s="6" t="s">
        <v>190</v>
      </c>
      <c r="F316" s="5"/>
      <c r="G316" s="7">
        <f aca="true" t="shared" si="153" ref="G316:L316">G317</f>
        <v>0</v>
      </c>
      <c r="H316" s="7">
        <f t="shared" si="153"/>
        <v>0</v>
      </c>
      <c r="I316" s="7">
        <f t="shared" si="153"/>
        <v>0</v>
      </c>
      <c r="J316" s="7">
        <f t="shared" si="153"/>
        <v>0</v>
      </c>
      <c r="K316" s="7">
        <f t="shared" si="153"/>
        <v>0</v>
      </c>
      <c r="L316" s="7">
        <f t="shared" si="153"/>
        <v>0</v>
      </c>
      <c r="M316" s="13"/>
      <c r="N316" s="13"/>
    </row>
    <row r="317" spans="2:14" ht="48" hidden="1">
      <c r="B317" s="15" t="s">
        <v>215</v>
      </c>
      <c r="C317" s="5" t="s">
        <v>52</v>
      </c>
      <c r="D317" s="6" t="s">
        <v>59</v>
      </c>
      <c r="E317" s="6" t="s">
        <v>190</v>
      </c>
      <c r="F317" s="5" t="s">
        <v>189</v>
      </c>
      <c r="G317" s="7"/>
      <c r="H317" s="7"/>
      <c r="I317" s="7"/>
      <c r="J317" s="7"/>
      <c r="K317" s="7"/>
      <c r="L317" s="7"/>
      <c r="M317" s="13"/>
      <c r="N317" s="13"/>
    </row>
    <row r="318" spans="2:14" ht="48" hidden="1">
      <c r="B318" s="15" t="s">
        <v>215</v>
      </c>
      <c r="C318" s="5" t="s">
        <v>52</v>
      </c>
      <c r="D318" s="6" t="s">
        <v>59</v>
      </c>
      <c r="E318" s="6" t="s">
        <v>191</v>
      </c>
      <c r="F318" s="5"/>
      <c r="G318" s="7">
        <f aca="true" t="shared" si="154" ref="G318:L318">G319</f>
        <v>0</v>
      </c>
      <c r="H318" s="7">
        <f t="shared" si="154"/>
        <v>0</v>
      </c>
      <c r="I318" s="7">
        <f t="shared" si="154"/>
        <v>0</v>
      </c>
      <c r="J318" s="7">
        <f t="shared" si="154"/>
        <v>0</v>
      </c>
      <c r="K318" s="7">
        <f t="shared" si="154"/>
        <v>0</v>
      </c>
      <c r="L318" s="7">
        <f t="shared" si="154"/>
        <v>0</v>
      </c>
      <c r="M318" s="13"/>
      <c r="N318" s="13"/>
    </row>
    <row r="319" spans="2:14" ht="12.75" hidden="1">
      <c r="B319" s="15" t="s">
        <v>108</v>
      </c>
      <c r="C319" s="5" t="s">
        <v>52</v>
      </c>
      <c r="D319" s="6" t="s">
        <v>59</v>
      </c>
      <c r="E319" s="6" t="s">
        <v>191</v>
      </c>
      <c r="F319" s="5" t="s">
        <v>189</v>
      </c>
      <c r="G319" s="7"/>
      <c r="H319" s="7"/>
      <c r="I319" s="7"/>
      <c r="J319" s="7"/>
      <c r="K319" s="7"/>
      <c r="L319" s="7"/>
      <c r="M319" s="13"/>
      <c r="N319" s="13"/>
    </row>
    <row r="320" spans="2:14" ht="24" hidden="1">
      <c r="B320" s="15" t="s">
        <v>229</v>
      </c>
      <c r="C320" s="5" t="s">
        <v>52</v>
      </c>
      <c r="D320" s="6" t="s">
        <v>59</v>
      </c>
      <c r="E320" s="6" t="s">
        <v>226</v>
      </c>
      <c r="F320" s="5"/>
      <c r="G320" s="7">
        <f aca="true" t="shared" si="155" ref="G320:L320">G321</f>
        <v>0</v>
      </c>
      <c r="H320" s="7">
        <f t="shared" si="155"/>
        <v>0</v>
      </c>
      <c r="I320" s="7">
        <f t="shared" si="155"/>
        <v>0</v>
      </c>
      <c r="J320" s="7">
        <f t="shared" si="155"/>
        <v>0</v>
      </c>
      <c r="K320" s="7">
        <f t="shared" si="155"/>
        <v>0</v>
      </c>
      <c r="L320" s="7">
        <f t="shared" si="155"/>
        <v>0</v>
      </c>
      <c r="M320" s="13"/>
      <c r="N320" s="13"/>
    </row>
    <row r="321" spans="2:14" ht="48" hidden="1">
      <c r="B321" s="15" t="s">
        <v>215</v>
      </c>
      <c r="C321" s="5" t="s">
        <v>52</v>
      </c>
      <c r="D321" s="6" t="s">
        <v>59</v>
      </c>
      <c r="E321" s="6" t="s">
        <v>226</v>
      </c>
      <c r="F321" s="5" t="s">
        <v>189</v>
      </c>
      <c r="G321" s="7"/>
      <c r="H321" s="7"/>
      <c r="I321" s="7"/>
      <c r="J321" s="7"/>
      <c r="K321" s="7"/>
      <c r="L321" s="7"/>
      <c r="M321" s="13"/>
      <c r="N321" s="13"/>
    </row>
    <row r="322" spans="2:14" ht="24" hidden="1">
      <c r="B322" s="15" t="s">
        <v>207</v>
      </c>
      <c r="C322" s="5" t="s">
        <v>52</v>
      </c>
      <c r="D322" s="6" t="s">
        <v>59</v>
      </c>
      <c r="E322" s="6" t="s">
        <v>204</v>
      </c>
      <c r="F322" s="5"/>
      <c r="G322" s="7">
        <f aca="true" t="shared" si="156" ref="G322:L322">G323</f>
        <v>0</v>
      </c>
      <c r="H322" s="7">
        <f t="shared" si="156"/>
        <v>0</v>
      </c>
      <c r="I322" s="7">
        <f t="shared" si="156"/>
        <v>0</v>
      </c>
      <c r="J322" s="7">
        <f t="shared" si="156"/>
        <v>0</v>
      </c>
      <c r="K322" s="7">
        <f t="shared" si="156"/>
        <v>0</v>
      </c>
      <c r="L322" s="7">
        <f t="shared" si="156"/>
        <v>0</v>
      </c>
      <c r="M322" s="13"/>
      <c r="N322" s="13"/>
    </row>
    <row r="323" spans="2:14" ht="12.75" hidden="1">
      <c r="B323" s="15" t="s">
        <v>108</v>
      </c>
      <c r="C323" s="5" t="s">
        <v>52</v>
      </c>
      <c r="D323" s="6" t="s">
        <v>59</v>
      </c>
      <c r="E323" s="6" t="s">
        <v>204</v>
      </c>
      <c r="F323" s="5" t="s">
        <v>189</v>
      </c>
      <c r="G323" s="7"/>
      <c r="H323" s="7"/>
      <c r="I323" s="7"/>
      <c r="J323" s="7"/>
      <c r="K323" s="7"/>
      <c r="L323" s="7"/>
      <c r="M323" s="13"/>
      <c r="N323" s="13"/>
    </row>
    <row r="324" spans="2:14" ht="24" hidden="1">
      <c r="B324" s="15" t="s">
        <v>132</v>
      </c>
      <c r="C324" s="5" t="s">
        <v>52</v>
      </c>
      <c r="D324" s="6" t="s">
        <v>59</v>
      </c>
      <c r="E324" s="6" t="s">
        <v>77</v>
      </c>
      <c r="F324" s="5"/>
      <c r="G324" s="7">
        <f aca="true" t="shared" si="157" ref="G324:L324">G325</f>
        <v>0</v>
      </c>
      <c r="H324" s="7">
        <f t="shared" si="157"/>
        <v>0</v>
      </c>
      <c r="I324" s="7">
        <f t="shared" si="157"/>
        <v>0</v>
      </c>
      <c r="J324" s="7">
        <f t="shared" si="157"/>
        <v>0</v>
      </c>
      <c r="K324" s="7">
        <f t="shared" si="157"/>
        <v>0</v>
      </c>
      <c r="L324" s="7">
        <f t="shared" si="157"/>
        <v>0</v>
      </c>
      <c r="M324" s="13"/>
      <c r="N324" s="13"/>
    </row>
    <row r="325" spans="2:14" ht="24" hidden="1">
      <c r="B325" s="15" t="s">
        <v>105</v>
      </c>
      <c r="C325" s="5" t="s">
        <v>52</v>
      </c>
      <c r="D325" s="6" t="s">
        <v>59</v>
      </c>
      <c r="E325" s="6" t="s">
        <v>77</v>
      </c>
      <c r="F325" s="5">
        <v>200</v>
      </c>
      <c r="G325" s="7"/>
      <c r="H325" s="7"/>
      <c r="I325" s="7"/>
      <c r="J325" s="7"/>
      <c r="K325" s="7"/>
      <c r="L325" s="7"/>
      <c r="M325" s="13"/>
      <c r="N325" s="13"/>
    </row>
    <row r="326" spans="2:14" ht="24" hidden="1">
      <c r="B326" s="15" t="s">
        <v>164</v>
      </c>
      <c r="C326" s="5" t="s">
        <v>52</v>
      </c>
      <c r="D326" s="6" t="s">
        <v>59</v>
      </c>
      <c r="E326" s="6" t="s">
        <v>118</v>
      </c>
      <c r="F326" s="5"/>
      <c r="G326" s="7">
        <f aca="true" t="shared" si="158" ref="G326:L326">G327+G329</f>
        <v>0</v>
      </c>
      <c r="H326" s="7">
        <f t="shared" si="158"/>
        <v>0</v>
      </c>
      <c r="I326" s="7">
        <f t="shared" si="158"/>
        <v>0</v>
      </c>
      <c r="J326" s="7">
        <f t="shared" si="158"/>
        <v>0</v>
      </c>
      <c r="K326" s="7">
        <f t="shared" si="158"/>
        <v>0</v>
      </c>
      <c r="L326" s="7">
        <f t="shared" si="158"/>
        <v>0</v>
      </c>
      <c r="M326" s="13"/>
      <c r="N326" s="13"/>
    </row>
    <row r="327" spans="2:14" ht="24" hidden="1">
      <c r="B327" s="15" t="s">
        <v>165</v>
      </c>
      <c r="C327" s="5" t="s">
        <v>52</v>
      </c>
      <c r="D327" s="6" t="s">
        <v>59</v>
      </c>
      <c r="E327" s="6" t="s">
        <v>117</v>
      </c>
      <c r="F327" s="5"/>
      <c r="G327" s="7">
        <f aca="true" t="shared" si="159" ref="G327:L327">G328</f>
        <v>0</v>
      </c>
      <c r="H327" s="7">
        <f t="shared" si="159"/>
        <v>0</v>
      </c>
      <c r="I327" s="7">
        <f t="shared" si="159"/>
        <v>0</v>
      </c>
      <c r="J327" s="7">
        <f t="shared" si="159"/>
        <v>0</v>
      </c>
      <c r="K327" s="7">
        <f t="shared" si="159"/>
        <v>0</v>
      </c>
      <c r="L327" s="7">
        <f t="shared" si="159"/>
        <v>0</v>
      </c>
      <c r="M327" s="13"/>
      <c r="N327" s="13"/>
    </row>
    <row r="328" spans="2:14" ht="24" hidden="1">
      <c r="B328" s="15" t="s">
        <v>105</v>
      </c>
      <c r="C328" s="5" t="s">
        <v>52</v>
      </c>
      <c r="D328" s="6" t="s">
        <v>59</v>
      </c>
      <c r="E328" s="6" t="s">
        <v>117</v>
      </c>
      <c r="F328" s="5">
        <v>200</v>
      </c>
      <c r="G328" s="7"/>
      <c r="H328" s="7"/>
      <c r="I328" s="7"/>
      <c r="J328" s="7"/>
      <c r="K328" s="7"/>
      <c r="L328" s="7"/>
      <c r="M328" s="13"/>
      <c r="N328" s="13"/>
    </row>
    <row r="329" spans="2:14" ht="48" hidden="1">
      <c r="B329" s="15" t="s">
        <v>166</v>
      </c>
      <c r="C329" s="5" t="s">
        <v>52</v>
      </c>
      <c r="D329" s="6" t="s">
        <v>59</v>
      </c>
      <c r="E329" s="6" t="s">
        <v>78</v>
      </c>
      <c r="F329" s="5"/>
      <c r="G329" s="7">
        <f aca="true" t="shared" si="160" ref="G329:L329">G330</f>
        <v>0</v>
      </c>
      <c r="H329" s="7">
        <f t="shared" si="160"/>
        <v>0</v>
      </c>
      <c r="I329" s="7">
        <f t="shared" si="160"/>
        <v>0</v>
      </c>
      <c r="J329" s="7">
        <f t="shared" si="160"/>
        <v>0</v>
      </c>
      <c r="K329" s="7">
        <f t="shared" si="160"/>
        <v>0</v>
      </c>
      <c r="L329" s="7">
        <f t="shared" si="160"/>
        <v>0</v>
      </c>
      <c r="M329" s="13"/>
      <c r="N329" s="13"/>
    </row>
    <row r="330" spans="2:14" ht="24" hidden="1">
      <c r="B330" s="15" t="s">
        <v>105</v>
      </c>
      <c r="C330" s="5" t="s">
        <v>52</v>
      </c>
      <c r="D330" s="6" t="s">
        <v>59</v>
      </c>
      <c r="E330" s="6" t="s">
        <v>78</v>
      </c>
      <c r="F330" s="5">
        <v>200</v>
      </c>
      <c r="G330" s="7"/>
      <c r="H330" s="7"/>
      <c r="I330" s="7"/>
      <c r="J330" s="7"/>
      <c r="K330" s="7"/>
      <c r="L330" s="7"/>
      <c r="M330" s="13"/>
      <c r="N330" s="13"/>
    </row>
    <row r="331" spans="2:14" ht="24" hidden="1">
      <c r="B331" s="15" t="s">
        <v>168</v>
      </c>
      <c r="C331" s="5" t="s">
        <v>52</v>
      </c>
      <c r="D331" s="6" t="s">
        <v>59</v>
      </c>
      <c r="E331" s="6" t="s">
        <v>96</v>
      </c>
      <c r="F331" s="5"/>
      <c r="G331" s="7">
        <f aca="true" t="shared" si="161" ref="G331:L331">G332+G337</f>
        <v>0</v>
      </c>
      <c r="H331" s="7">
        <f t="shared" si="161"/>
        <v>0</v>
      </c>
      <c r="I331" s="7">
        <f t="shared" si="161"/>
        <v>0</v>
      </c>
      <c r="J331" s="7">
        <f t="shared" si="161"/>
        <v>0</v>
      </c>
      <c r="K331" s="7">
        <f t="shared" si="161"/>
        <v>0</v>
      </c>
      <c r="L331" s="7">
        <f t="shared" si="161"/>
        <v>0</v>
      </c>
      <c r="M331" s="13"/>
      <c r="N331" s="13"/>
    </row>
    <row r="332" spans="2:14" ht="24" hidden="1">
      <c r="B332" s="15" t="s">
        <v>188</v>
      </c>
      <c r="C332" s="5" t="s">
        <v>52</v>
      </c>
      <c r="D332" s="6" t="s">
        <v>59</v>
      </c>
      <c r="E332" s="6" t="s">
        <v>186</v>
      </c>
      <c r="F332" s="5"/>
      <c r="G332" s="7">
        <f aca="true" t="shared" si="162" ref="G332:L332">G333+G335</f>
        <v>0</v>
      </c>
      <c r="H332" s="7">
        <f t="shared" si="162"/>
        <v>0</v>
      </c>
      <c r="I332" s="7">
        <f t="shared" si="162"/>
        <v>0</v>
      </c>
      <c r="J332" s="7">
        <f t="shared" si="162"/>
        <v>0</v>
      </c>
      <c r="K332" s="7">
        <f t="shared" si="162"/>
        <v>0</v>
      </c>
      <c r="L332" s="7">
        <f t="shared" si="162"/>
        <v>0</v>
      </c>
      <c r="M332" s="13"/>
      <c r="N332" s="13"/>
    </row>
    <row r="333" spans="2:14" ht="24" hidden="1">
      <c r="B333" s="15" t="s">
        <v>187</v>
      </c>
      <c r="C333" s="5" t="s">
        <v>52</v>
      </c>
      <c r="D333" s="6" t="s">
        <v>59</v>
      </c>
      <c r="E333" s="6" t="s">
        <v>185</v>
      </c>
      <c r="F333" s="5"/>
      <c r="G333" s="7">
        <f aca="true" t="shared" si="163" ref="G333:L333">G334</f>
        <v>0</v>
      </c>
      <c r="H333" s="7">
        <f t="shared" si="163"/>
        <v>0</v>
      </c>
      <c r="I333" s="7">
        <f t="shared" si="163"/>
        <v>0</v>
      </c>
      <c r="J333" s="7">
        <f t="shared" si="163"/>
        <v>0</v>
      </c>
      <c r="K333" s="7">
        <f t="shared" si="163"/>
        <v>0</v>
      </c>
      <c r="L333" s="7">
        <f t="shared" si="163"/>
        <v>0</v>
      </c>
      <c r="M333" s="13"/>
      <c r="N333" s="13"/>
    </row>
    <row r="334" spans="2:14" ht="24" hidden="1">
      <c r="B334" s="15" t="s">
        <v>105</v>
      </c>
      <c r="C334" s="5" t="s">
        <v>52</v>
      </c>
      <c r="D334" s="6" t="s">
        <v>59</v>
      </c>
      <c r="E334" s="6" t="s">
        <v>185</v>
      </c>
      <c r="F334" s="5">
        <v>200</v>
      </c>
      <c r="G334" s="7"/>
      <c r="H334" s="7"/>
      <c r="I334" s="7"/>
      <c r="J334" s="7"/>
      <c r="K334" s="7"/>
      <c r="L334" s="7"/>
      <c r="M334" s="13"/>
      <c r="N334" s="13"/>
    </row>
    <row r="335" spans="2:14" ht="24" hidden="1">
      <c r="B335" s="15" t="s">
        <v>199</v>
      </c>
      <c r="C335" s="5" t="s">
        <v>52</v>
      </c>
      <c r="D335" s="6" t="s">
        <v>59</v>
      </c>
      <c r="E335" s="6" t="s">
        <v>198</v>
      </c>
      <c r="F335" s="5"/>
      <c r="G335" s="7">
        <f aca="true" t="shared" si="164" ref="G335:L335">G336</f>
        <v>0</v>
      </c>
      <c r="H335" s="7">
        <f t="shared" si="164"/>
        <v>0</v>
      </c>
      <c r="I335" s="7">
        <f t="shared" si="164"/>
        <v>0</v>
      </c>
      <c r="J335" s="7">
        <f t="shared" si="164"/>
        <v>0</v>
      </c>
      <c r="K335" s="7">
        <f t="shared" si="164"/>
        <v>0</v>
      </c>
      <c r="L335" s="7">
        <f t="shared" si="164"/>
        <v>0</v>
      </c>
      <c r="M335" s="13"/>
      <c r="N335" s="13"/>
    </row>
    <row r="336" spans="2:14" ht="24" hidden="1">
      <c r="B336" s="15" t="s">
        <v>105</v>
      </c>
      <c r="C336" s="5" t="s">
        <v>52</v>
      </c>
      <c r="D336" s="6" t="s">
        <v>59</v>
      </c>
      <c r="E336" s="6" t="s">
        <v>198</v>
      </c>
      <c r="F336" s="5" t="s">
        <v>192</v>
      </c>
      <c r="G336" s="7"/>
      <c r="H336" s="7"/>
      <c r="I336" s="7"/>
      <c r="J336" s="7"/>
      <c r="K336" s="7"/>
      <c r="L336" s="7"/>
      <c r="M336" s="13"/>
      <c r="N336" s="13"/>
    </row>
    <row r="337" spans="2:14" ht="24" hidden="1">
      <c r="B337" s="15" t="s">
        <v>208</v>
      </c>
      <c r="C337" s="5" t="s">
        <v>52</v>
      </c>
      <c r="D337" s="6" t="s">
        <v>59</v>
      </c>
      <c r="E337" s="6" t="s">
        <v>206</v>
      </c>
      <c r="F337" s="5"/>
      <c r="G337" s="7">
        <f aca="true" t="shared" si="165" ref="G337:J338">G338</f>
        <v>0</v>
      </c>
      <c r="H337" s="7">
        <f t="shared" si="165"/>
        <v>0</v>
      </c>
      <c r="I337" s="7">
        <f t="shared" si="165"/>
        <v>0</v>
      </c>
      <c r="J337" s="7">
        <f t="shared" si="165"/>
        <v>0</v>
      </c>
      <c r="K337" s="7">
        <f>K338</f>
        <v>0</v>
      </c>
      <c r="L337" s="7">
        <f>L338</f>
        <v>0</v>
      </c>
      <c r="M337" s="13"/>
      <c r="N337" s="13"/>
    </row>
    <row r="338" spans="2:14" ht="96" hidden="1">
      <c r="B338" s="16" t="s">
        <v>209</v>
      </c>
      <c r="C338" s="5" t="s">
        <v>52</v>
      </c>
      <c r="D338" s="6" t="s">
        <v>59</v>
      </c>
      <c r="E338" s="6" t="s">
        <v>205</v>
      </c>
      <c r="F338" s="5"/>
      <c r="G338" s="7">
        <f t="shared" si="165"/>
        <v>0</v>
      </c>
      <c r="H338" s="7">
        <f t="shared" si="165"/>
        <v>0</v>
      </c>
      <c r="I338" s="7">
        <f t="shared" si="165"/>
        <v>0</v>
      </c>
      <c r="J338" s="7">
        <f t="shared" si="165"/>
        <v>0</v>
      </c>
      <c r="K338" s="7">
        <f>K339</f>
        <v>0</v>
      </c>
      <c r="L338" s="7">
        <f>L339</f>
        <v>0</v>
      </c>
      <c r="M338" s="13"/>
      <c r="N338" s="13"/>
    </row>
    <row r="339" spans="2:14" ht="24" hidden="1">
      <c r="B339" s="15" t="s">
        <v>105</v>
      </c>
      <c r="C339" s="5" t="s">
        <v>52</v>
      </c>
      <c r="D339" s="6" t="s">
        <v>59</v>
      </c>
      <c r="E339" s="6" t="s">
        <v>205</v>
      </c>
      <c r="F339" s="5" t="s">
        <v>192</v>
      </c>
      <c r="G339" s="7"/>
      <c r="H339" s="7"/>
      <c r="I339" s="7"/>
      <c r="J339" s="7"/>
      <c r="K339" s="7"/>
      <c r="L339" s="7"/>
      <c r="M339" s="13"/>
      <c r="N339" s="13"/>
    </row>
    <row r="340" spans="2:14" ht="12.75" hidden="1">
      <c r="B340" s="15" t="s">
        <v>169</v>
      </c>
      <c r="C340" s="5" t="s">
        <v>52</v>
      </c>
      <c r="D340" s="6" t="s">
        <v>59</v>
      </c>
      <c r="E340" s="6" t="s">
        <v>94</v>
      </c>
      <c r="F340" s="5"/>
      <c r="G340" s="7">
        <f aca="true" t="shared" si="166" ref="G340:J341">G341</f>
        <v>0</v>
      </c>
      <c r="H340" s="7">
        <f t="shared" si="166"/>
        <v>0</v>
      </c>
      <c r="I340" s="7">
        <f t="shared" si="166"/>
        <v>0</v>
      </c>
      <c r="J340" s="7">
        <f t="shared" si="166"/>
        <v>0</v>
      </c>
      <c r="K340" s="7">
        <f>K341</f>
        <v>0</v>
      </c>
      <c r="L340" s="7">
        <f>L341</f>
        <v>0</v>
      </c>
      <c r="M340" s="13"/>
      <c r="N340" s="13"/>
    </row>
    <row r="341" spans="2:14" ht="12.75" hidden="1">
      <c r="B341" s="15" t="s">
        <v>219</v>
      </c>
      <c r="C341" s="5" t="s">
        <v>52</v>
      </c>
      <c r="D341" s="6" t="s">
        <v>59</v>
      </c>
      <c r="E341" s="6" t="s">
        <v>218</v>
      </c>
      <c r="F341" s="5"/>
      <c r="G341" s="7">
        <f t="shared" si="166"/>
        <v>0</v>
      </c>
      <c r="H341" s="7">
        <f t="shared" si="166"/>
        <v>0</v>
      </c>
      <c r="I341" s="7">
        <f t="shared" si="166"/>
        <v>0</v>
      </c>
      <c r="J341" s="7">
        <f t="shared" si="166"/>
        <v>0</v>
      </c>
      <c r="K341" s="7">
        <f>K342</f>
        <v>0</v>
      </c>
      <c r="L341" s="7">
        <f>L342</f>
        <v>0</v>
      </c>
      <c r="M341" s="13"/>
      <c r="N341" s="13"/>
    </row>
    <row r="342" spans="2:14" ht="24" hidden="1">
      <c r="B342" s="15" t="s">
        <v>105</v>
      </c>
      <c r="C342" s="5" t="s">
        <v>52</v>
      </c>
      <c r="D342" s="6" t="s">
        <v>59</v>
      </c>
      <c r="E342" s="6" t="s">
        <v>218</v>
      </c>
      <c r="F342" s="5" t="s">
        <v>192</v>
      </c>
      <c r="G342" s="7"/>
      <c r="H342" s="7"/>
      <c r="I342" s="7"/>
      <c r="J342" s="7"/>
      <c r="K342" s="7"/>
      <c r="L342" s="7"/>
      <c r="M342" s="13"/>
      <c r="N342" s="13"/>
    </row>
    <row r="343" spans="2:14" ht="24">
      <c r="B343" s="15" t="s">
        <v>312</v>
      </c>
      <c r="C343" s="5" t="s">
        <v>52</v>
      </c>
      <c r="D343" s="6" t="s">
        <v>59</v>
      </c>
      <c r="E343" s="6" t="s">
        <v>256</v>
      </c>
      <c r="F343" s="5"/>
      <c r="G343" s="7">
        <f aca="true" t="shared" si="167" ref="G343:L343">G344</f>
        <v>900</v>
      </c>
      <c r="H343" s="7">
        <f t="shared" si="167"/>
        <v>-900</v>
      </c>
      <c r="I343" s="7">
        <f t="shared" si="167"/>
        <v>0</v>
      </c>
      <c r="J343" s="7">
        <f t="shared" si="167"/>
        <v>0</v>
      </c>
      <c r="K343" s="7">
        <f t="shared" si="167"/>
        <v>0</v>
      </c>
      <c r="L343" s="7">
        <f t="shared" si="167"/>
        <v>0</v>
      </c>
      <c r="M343" s="13"/>
      <c r="N343" s="13"/>
    </row>
    <row r="344" spans="2:14" ht="24">
      <c r="B344" s="15" t="s">
        <v>444</v>
      </c>
      <c r="C344" s="5" t="s">
        <v>52</v>
      </c>
      <c r="D344" s="6" t="s">
        <v>59</v>
      </c>
      <c r="E344" s="6" t="s">
        <v>395</v>
      </c>
      <c r="F344" s="5"/>
      <c r="G344" s="7">
        <f aca="true" t="shared" si="168" ref="G344:L344">G345+G350</f>
        <v>900</v>
      </c>
      <c r="H344" s="7">
        <f t="shared" si="168"/>
        <v>-900</v>
      </c>
      <c r="I344" s="7">
        <f t="shared" si="168"/>
        <v>0</v>
      </c>
      <c r="J344" s="7">
        <f t="shared" si="168"/>
        <v>0</v>
      </c>
      <c r="K344" s="7">
        <f t="shared" si="168"/>
        <v>0</v>
      </c>
      <c r="L344" s="7">
        <f t="shared" si="168"/>
        <v>0</v>
      </c>
      <c r="M344" s="13"/>
      <c r="N344" s="13"/>
    </row>
    <row r="345" spans="2:14" ht="24" hidden="1">
      <c r="B345" s="15" t="s">
        <v>445</v>
      </c>
      <c r="C345" s="5" t="s">
        <v>52</v>
      </c>
      <c r="D345" s="6" t="s">
        <v>59</v>
      </c>
      <c r="E345" s="6" t="s">
        <v>394</v>
      </c>
      <c r="F345" s="5"/>
      <c r="G345" s="7">
        <f aca="true" t="shared" si="169" ref="G345:L345">G346+G348</f>
        <v>0</v>
      </c>
      <c r="H345" s="7">
        <f t="shared" si="169"/>
        <v>0</v>
      </c>
      <c r="I345" s="7">
        <f t="shared" si="169"/>
        <v>0</v>
      </c>
      <c r="J345" s="7">
        <f t="shared" si="169"/>
        <v>0</v>
      </c>
      <c r="K345" s="7">
        <f t="shared" si="169"/>
        <v>0</v>
      </c>
      <c r="L345" s="7">
        <f t="shared" si="169"/>
        <v>0</v>
      </c>
      <c r="M345" s="13"/>
      <c r="N345" s="13"/>
    </row>
    <row r="346" spans="2:14" ht="24" hidden="1">
      <c r="B346" s="15" t="s">
        <v>605</v>
      </c>
      <c r="C346" s="5" t="s">
        <v>52</v>
      </c>
      <c r="D346" s="6" t="s">
        <v>59</v>
      </c>
      <c r="E346" s="6" t="s">
        <v>606</v>
      </c>
      <c r="F346" s="5"/>
      <c r="G346" s="7">
        <f aca="true" t="shared" si="170" ref="G346:L346">G347</f>
        <v>0</v>
      </c>
      <c r="H346" s="7">
        <f t="shared" si="170"/>
        <v>0</v>
      </c>
      <c r="I346" s="7">
        <f t="shared" si="170"/>
        <v>0</v>
      </c>
      <c r="J346" s="7">
        <f t="shared" si="170"/>
        <v>0</v>
      </c>
      <c r="K346" s="7">
        <f t="shared" si="170"/>
        <v>0</v>
      </c>
      <c r="L346" s="7">
        <f t="shared" si="170"/>
        <v>0</v>
      </c>
      <c r="M346" s="13"/>
      <c r="N346" s="13"/>
    </row>
    <row r="347" spans="2:14" ht="24" hidden="1">
      <c r="B347" s="15" t="s">
        <v>105</v>
      </c>
      <c r="C347" s="5" t="s">
        <v>52</v>
      </c>
      <c r="D347" s="6" t="s">
        <v>59</v>
      </c>
      <c r="E347" s="6" t="s">
        <v>606</v>
      </c>
      <c r="F347" s="5" t="s">
        <v>192</v>
      </c>
      <c r="G347" s="7">
        <v>0</v>
      </c>
      <c r="H347" s="7">
        <f>I347-G347</f>
        <v>0</v>
      </c>
      <c r="I347" s="7">
        <v>0</v>
      </c>
      <c r="J347" s="7">
        <v>0</v>
      </c>
      <c r="K347" s="7">
        <f>L347-J347</f>
        <v>0</v>
      </c>
      <c r="L347" s="7">
        <v>0</v>
      </c>
      <c r="M347" s="13"/>
      <c r="N347" s="13"/>
    </row>
    <row r="348" spans="2:14" ht="24" hidden="1">
      <c r="B348" s="15" t="s">
        <v>713</v>
      </c>
      <c r="C348" s="5" t="s">
        <v>52</v>
      </c>
      <c r="D348" s="6" t="s">
        <v>59</v>
      </c>
      <c r="E348" s="6" t="s">
        <v>714</v>
      </c>
      <c r="F348" s="5"/>
      <c r="G348" s="7">
        <f aca="true" t="shared" si="171" ref="G348:L348">G349</f>
        <v>0</v>
      </c>
      <c r="H348" s="7">
        <f t="shared" si="171"/>
        <v>0</v>
      </c>
      <c r="I348" s="7">
        <f t="shared" si="171"/>
        <v>0</v>
      </c>
      <c r="J348" s="7">
        <f t="shared" si="171"/>
        <v>0</v>
      </c>
      <c r="K348" s="7">
        <f t="shared" si="171"/>
        <v>0</v>
      </c>
      <c r="L348" s="7">
        <f t="shared" si="171"/>
        <v>0</v>
      </c>
      <c r="M348" s="13"/>
      <c r="N348" s="13"/>
    </row>
    <row r="349" spans="2:14" ht="24" hidden="1">
      <c r="B349" s="15" t="s">
        <v>105</v>
      </c>
      <c r="C349" s="5" t="s">
        <v>52</v>
      </c>
      <c r="D349" s="6" t="s">
        <v>59</v>
      </c>
      <c r="E349" s="6" t="s">
        <v>714</v>
      </c>
      <c r="F349" s="5" t="s">
        <v>192</v>
      </c>
      <c r="G349" s="7">
        <v>0</v>
      </c>
      <c r="H349" s="7">
        <f>I349-G349</f>
        <v>0</v>
      </c>
      <c r="I349" s="7">
        <v>0</v>
      </c>
      <c r="J349" s="7">
        <v>0</v>
      </c>
      <c r="K349" s="7">
        <f>L349-J349</f>
        <v>0</v>
      </c>
      <c r="L349" s="7">
        <v>0</v>
      </c>
      <c r="M349" s="13"/>
      <c r="N349" s="13"/>
    </row>
    <row r="350" spans="2:14" ht="24">
      <c r="B350" s="15" t="s">
        <v>480</v>
      </c>
      <c r="C350" s="5" t="s">
        <v>52</v>
      </c>
      <c r="D350" s="6" t="s">
        <v>59</v>
      </c>
      <c r="E350" s="6" t="s">
        <v>476</v>
      </c>
      <c r="F350" s="5"/>
      <c r="G350" s="7">
        <f aca="true" t="shared" si="172" ref="G350:L350">G351+G353+G357</f>
        <v>900</v>
      </c>
      <c r="H350" s="7">
        <f t="shared" si="172"/>
        <v>-900</v>
      </c>
      <c r="I350" s="7">
        <f t="shared" si="172"/>
        <v>0</v>
      </c>
      <c r="J350" s="7">
        <f t="shared" si="172"/>
        <v>0</v>
      </c>
      <c r="K350" s="7">
        <f t="shared" si="172"/>
        <v>0</v>
      </c>
      <c r="L350" s="7">
        <f t="shared" si="172"/>
        <v>0</v>
      </c>
      <c r="M350" s="13"/>
      <c r="N350" s="13"/>
    </row>
    <row r="351" spans="2:14" ht="12.75" hidden="1">
      <c r="B351" s="15" t="s">
        <v>481</v>
      </c>
      <c r="C351" s="5" t="s">
        <v>52</v>
      </c>
      <c r="D351" s="6" t="s">
        <v>59</v>
      </c>
      <c r="E351" s="6" t="s">
        <v>477</v>
      </c>
      <c r="F351" s="5"/>
      <c r="G351" s="7">
        <f aca="true" t="shared" si="173" ref="G351:L351">G352</f>
        <v>0</v>
      </c>
      <c r="H351" s="7">
        <f t="shared" si="173"/>
        <v>0</v>
      </c>
      <c r="I351" s="7">
        <f t="shared" si="173"/>
        <v>0</v>
      </c>
      <c r="J351" s="7">
        <f t="shared" si="173"/>
        <v>0</v>
      </c>
      <c r="K351" s="7">
        <f t="shared" si="173"/>
        <v>0</v>
      </c>
      <c r="L351" s="7">
        <f t="shared" si="173"/>
        <v>0</v>
      </c>
      <c r="M351" s="13"/>
      <c r="N351" s="13"/>
    </row>
    <row r="352" spans="2:14" ht="24" hidden="1">
      <c r="B352" s="15" t="s">
        <v>105</v>
      </c>
      <c r="C352" s="5" t="s">
        <v>52</v>
      </c>
      <c r="D352" s="6" t="s">
        <v>59</v>
      </c>
      <c r="E352" s="6" t="s">
        <v>477</v>
      </c>
      <c r="F352" s="5" t="s">
        <v>192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13"/>
      <c r="N352" s="13"/>
    </row>
    <row r="353" spans="2:14" ht="12.75">
      <c r="B353" s="15" t="s">
        <v>482</v>
      </c>
      <c r="C353" s="5" t="s">
        <v>52</v>
      </c>
      <c r="D353" s="6" t="s">
        <v>59</v>
      </c>
      <c r="E353" s="6" t="s">
        <v>478</v>
      </c>
      <c r="F353" s="5"/>
      <c r="G353" s="7">
        <f aca="true" t="shared" si="174" ref="G353:L353">G355+G354</f>
        <v>900</v>
      </c>
      <c r="H353" s="7">
        <f t="shared" si="174"/>
        <v>-900</v>
      </c>
      <c r="I353" s="7">
        <f t="shared" si="174"/>
        <v>0</v>
      </c>
      <c r="J353" s="7">
        <f t="shared" si="174"/>
        <v>0</v>
      </c>
      <c r="K353" s="7">
        <f t="shared" si="174"/>
        <v>0</v>
      </c>
      <c r="L353" s="7">
        <f t="shared" si="174"/>
        <v>0</v>
      </c>
      <c r="M353" s="13"/>
      <c r="N353" s="13"/>
    </row>
    <row r="354" spans="2:14" ht="12.75" hidden="1">
      <c r="B354" s="15" t="s">
        <v>482</v>
      </c>
      <c r="C354" s="5" t="s">
        <v>52</v>
      </c>
      <c r="D354" s="6" t="s">
        <v>59</v>
      </c>
      <c r="E354" s="6" t="s">
        <v>478</v>
      </c>
      <c r="F354" s="5" t="s">
        <v>192</v>
      </c>
      <c r="G354" s="7">
        <v>0</v>
      </c>
      <c r="H354" s="7">
        <f>I354-G354</f>
        <v>0</v>
      </c>
      <c r="I354" s="7">
        <v>0</v>
      </c>
      <c r="J354" s="7">
        <v>0</v>
      </c>
      <c r="K354" s="7">
        <f>L354-J354</f>
        <v>0</v>
      </c>
      <c r="L354" s="7">
        <v>0</v>
      </c>
      <c r="M354" s="13"/>
      <c r="N354" s="13"/>
    </row>
    <row r="355" spans="2:14" ht="33" customHeight="1">
      <c r="B355" s="16" t="s">
        <v>209</v>
      </c>
      <c r="C355" s="5" t="s">
        <v>52</v>
      </c>
      <c r="D355" s="6" t="s">
        <v>59</v>
      </c>
      <c r="E355" s="6" t="s">
        <v>479</v>
      </c>
      <c r="F355" s="5"/>
      <c r="G355" s="7">
        <f aca="true" t="shared" si="175" ref="G355:L355">G356</f>
        <v>900</v>
      </c>
      <c r="H355" s="7">
        <f t="shared" si="175"/>
        <v>-900</v>
      </c>
      <c r="I355" s="7">
        <f t="shared" si="175"/>
        <v>0</v>
      </c>
      <c r="J355" s="7">
        <f t="shared" si="175"/>
        <v>0</v>
      </c>
      <c r="K355" s="7">
        <f t="shared" si="175"/>
        <v>0</v>
      </c>
      <c r="L355" s="7">
        <f t="shared" si="175"/>
        <v>0</v>
      </c>
      <c r="M355" s="13"/>
      <c r="N355" s="13"/>
    </row>
    <row r="356" spans="2:14" ht="24">
      <c r="B356" s="15" t="s">
        <v>105</v>
      </c>
      <c r="C356" s="5" t="s">
        <v>52</v>
      </c>
      <c r="D356" s="6" t="s">
        <v>59</v>
      </c>
      <c r="E356" s="6" t="s">
        <v>479</v>
      </c>
      <c r="F356" s="5" t="s">
        <v>192</v>
      </c>
      <c r="G356" s="7">
        <v>900</v>
      </c>
      <c r="H356" s="7">
        <f>I356-G356</f>
        <v>-900</v>
      </c>
      <c r="I356" s="7">
        <v>0</v>
      </c>
      <c r="J356" s="7">
        <v>0</v>
      </c>
      <c r="K356" s="7">
        <f>L356-J356</f>
        <v>0</v>
      </c>
      <c r="L356" s="7">
        <v>0</v>
      </c>
      <c r="M356" s="13"/>
      <c r="N356" s="13"/>
    </row>
    <row r="357" spans="2:14" ht="24" hidden="1">
      <c r="B357" s="15" t="s">
        <v>675</v>
      </c>
      <c r="C357" s="5" t="s">
        <v>52</v>
      </c>
      <c r="D357" s="6" t="s">
        <v>59</v>
      </c>
      <c r="E357" s="6" t="s">
        <v>676</v>
      </c>
      <c r="F357" s="5"/>
      <c r="G357" s="7">
        <f aca="true" t="shared" si="176" ref="G357:L357">G358</f>
        <v>0</v>
      </c>
      <c r="H357" s="7">
        <f t="shared" si="176"/>
        <v>0</v>
      </c>
      <c r="I357" s="7">
        <f t="shared" si="176"/>
        <v>0</v>
      </c>
      <c r="J357" s="7">
        <f t="shared" si="176"/>
        <v>0</v>
      </c>
      <c r="K357" s="7">
        <f t="shared" si="176"/>
        <v>0</v>
      </c>
      <c r="L357" s="7">
        <f t="shared" si="176"/>
        <v>0</v>
      </c>
      <c r="M357" s="13"/>
      <c r="N357" s="13"/>
    </row>
    <row r="358" spans="2:14" ht="24" hidden="1">
      <c r="B358" s="15" t="s">
        <v>105</v>
      </c>
      <c r="C358" s="5" t="s">
        <v>52</v>
      </c>
      <c r="D358" s="6" t="s">
        <v>59</v>
      </c>
      <c r="E358" s="6" t="s">
        <v>676</v>
      </c>
      <c r="F358" s="5" t="s">
        <v>192</v>
      </c>
      <c r="G358" s="7">
        <v>0</v>
      </c>
      <c r="H358" s="7">
        <f>I358-G358</f>
        <v>0</v>
      </c>
      <c r="I358" s="7">
        <v>0</v>
      </c>
      <c r="J358" s="7">
        <v>0</v>
      </c>
      <c r="K358" s="7">
        <f>L358-J358</f>
        <v>0</v>
      </c>
      <c r="L358" s="7">
        <v>0</v>
      </c>
      <c r="M358" s="13"/>
      <c r="N358" s="13"/>
    </row>
    <row r="359" spans="2:14" ht="12.75">
      <c r="B359" s="15" t="s">
        <v>121</v>
      </c>
      <c r="C359" s="5" t="s">
        <v>52</v>
      </c>
      <c r="D359" s="6" t="s">
        <v>59</v>
      </c>
      <c r="E359" s="6" t="s">
        <v>113</v>
      </c>
      <c r="F359" s="5"/>
      <c r="G359" s="7">
        <f aca="true" t="shared" si="177" ref="G359:L359">G360</f>
        <v>62000</v>
      </c>
      <c r="H359" s="7">
        <f t="shared" si="177"/>
        <v>11400</v>
      </c>
      <c r="I359" s="7">
        <f t="shared" si="177"/>
        <v>73400</v>
      </c>
      <c r="J359" s="7">
        <f t="shared" si="177"/>
        <v>73400</v>
      </c>
      <c r="K359" s="7">
        <f t="shared" si="177"/>
        <v>-73400</v>
      </c>
      <c r="L359" s="7">
        <f t="shared" si="177"/>
        <v>0</v>
      </c>
      <c r="M359" s="13"/>
      <c r="N359" s="13"/>
    </row>
    <row r="360" spans="2:14" ht="24">
      <c r="B360" s="15" t="s">
        <v>171</v>
      </c>
      <c r="C360" s="5" t="s">
        <v>52</v>
      </c>
      <c r="D360" s="6" t="s">
        <v>59</v>
      </c>
      <c r="E360" s="6" t="s">
        <v>69</v>
      </c>
      <c r="F360" s="5"/>
      <c r="G360" s="7">
        <f aca="true" t="shared" si="178" ref="G360:L360">G361+G362</f>
        <v>62000</v>
      </c>
      <c r="H360" s="7">
        <f t="shared" si="178"/>
        <v>11400</v>
      </c>
      <c r="I360" s="7">
        <f t="shared" si="178"/>
        <v>73400</v>
      </c>
      <c r="J360" s="7">
        <f t="shared" si="178"/>
        <v>73400</v>
      </c>
      <c r="K360" s="7">
        <f t="shared" si="178"/>
        <v>-73400</v>
      </c>
      <c r="L360" s="7">
        <f t="shared" si="178"/>
        <v>0</v>
      </c>
      <c r="M360" s="13"/>
      <c r="N360" s="13"/>
    </row>
    <row r="361" spans="2:14" ht="36">
      <c r="B361" s="15" t="s">
        <v>104</v>
      </c>
      <c r="C361" s="5" t="s">
        <v>52</v>
      </c>
      <c r="D361" s="6" t="s">
        <v>59</v>
      </c>
      <c r="E361" s="6" t="s">
        <v>69</v>
      </c>
      <c r="F361" s="5" t="s">
        <v>90</v>
      </c>
      <c r="G361" s="7">
        <v>59320</v>
      </c>
      <c r="H361" s="7">
        <f>I361-G361</f>
        <v>11700</v>
      </c>
      <c r="I361" s="7">
        <f>54547+16473</f>
        <v>71020</v>
      </c>
      <c r="J361" s="7">
        <f>54547+16473</f>
        <v>71020</v>
      </c>
      <c r="K361" s="7">
        <f>L361-J361</f>
        <v>-71020</v>
      </c>
      <c r="L361" s="7">
        <v>0</v>
      </c>
      <c r="M361" s="13"/>
      <c r="N361" s="13"/>
    </row>
    <row r="362" spans="2:14" ht="24">
      <c r="B362" s="15" t="s">
        <v>105</v>
      </c>
      <c r="C362" s="5" t="s">
        <v>52</v>
      </c>
      <c r="D362" s="6" t="s">
        <v>59</v>
      </c>
      <c r="E362" s="6" t="s">
        <v>69</v>
      </c>
      <c r="F362" s="5" t="s">
        <v>192</v>
      </c>
      <c r="G362" s="7">
        <v>2680</v>
      </c>
      <c r="H362" s="7">
        <f>I362-G362</f>
        <v>-300</v>
      </c>
      <c r="I362" s="7">
        <v>2380</v>
      </c>
      <c r="J362" s="7">
        <v>2380</v>
      </c>
      <c r="K362" s="7">
        <f>L362-J362</f>
        <v>-2380</v>
      </c>
      <c r="L362" s="7">
        <v>0</v>
      </c>
      <c r="M362" s="13"/>
      <c r="N362" s="13"/>
    </row>
    <row r="363" spans="2:14" ht="12.75">
      <c r="B363" s="15" t="s">
        <v>179</v>
      </c>
      <c r="C363" s="5" t="s">
        <v>58</v>
      </c>
      <c r="D363" s="6"/>
      <c r="E363" s="6"/>
      <c r="F363" s="5"/>
      <c r="G363" s="7">
        <f aca="true" t="shared" si="179" ref="G363:L363">G364+G381+G414</f>
        <v>42800</v>
      </c>
      <c r="H363" s="7">
        <f t="shared" si="179"/>
        <v>2914130.41</v>
      </c>
      <c r="I363" s="7">
        <f t="shared" si="179"/>
        <v>2956930.41</v>
      </c>
      <c r="J363" s="7">
        <f t="shared" si="179"/>
        <v>2956930.41</v>
      </c>
      <c r="K363" s="7">
        <f t="shared" si="179"/>
        <v>-2956930.41</v>
      </c>
      <c r="L363" s="7">
        <f t="shared" si="179"/>
        <v>0</v>
      </c>
      <c r="M363" s="13"/>
      <c r="N363" s="13"/>
    </row>
    <row r="364" spans="2:14" ht="24" hidden="1">
      <c r="B364" s="15" t="s">
        <v>607</v>
      </c>
      <c r="C364" s="5" t="s">
        <v>58</v>
      </c>
      <c r="D364" s="5" t="s">
        <v>49</v>
      </c>
      <c r="E364" s="6"/>
      <c r="F364" s="5"/>
      <c r="G364" s="7">
        <f aca="true" t="shared" si="180" ref="G364:L364">G365+G371</f>
        <v>0</v>
      </c>
      <c r="H364" s="7">
        <f t="shared" si="180"/>
        <v>0</v>
      </c>
      <c r="I364" s="7">
        <f t="shared" si="180"/>
        <v>0</v>
      </c>
      <c r="J364" s="7">
        <f t="shared" si="180"/>
        <v>0</v>
      </c>
      <c r="K364" s="7">
        <f t="shared" si="180"/>
        <v>0</v>
      </c>
      <c r="L364" s="7">
        <f t="shared" si="180"/>
        <v>0</v>
      </c>
      <c r="M364" s="13"/>
      <c r="N364" s="13"/>
    </row>
    <row r="365" spans="2:14" ht="36" hidden="1">
      <c r="B365" s="15" t="s">
        <v>327</v>
      </c>
      <c r="C365" s="5" t="s">
        <v>58</v>
      </c>
      <c r="D365" s="5" t="s">
        <v>49</v>
      </c>
      <c r="E365" s="6" t="s">
        <v>255</v>
      </c>
      <c r="F365" s="5"/>
      <c r="G365" s="7">
        <f aca="true" t="shared" si="181" ref="G365:J367">G366</f>
        <v>0</v>
      </c>
      <c r="H365" s="7">
        <f t="shared" si="181"/>
        <v>0</v>
      </c>
      <c r="I365" s="7">
        <f t="shared" si="181"/>
        <v>0</v>
      </c>
      <c r="J365" s="7">
        <f t="shared" si="181"/>
        <v>0</v>
      </c>
      <c r="K365" s="7">
        <f aca="true" t="shared" si="182" ref="K365:L367">K366</f>
        <v>0</v>
      </c>
      <c r="L365" s="7">
        <f t="shared" si="182"/>
        <v>0</v>
      </c>
      <c r="M365" s="13"/>
      <c r="N365" s="13"/>
    </row>
    <row r="366" spans="2:14" ht="12.75" hidden="1">
      <c r="B366" s="15" t="s">
        <v>341</v>
      </c>
      <c r="C366" s="5" t="s">
        <v>58</v>
      </c>
      <c r="D366" s="5" t="s">
        <v>49</v>
      </c>
      <c r="E366" s="6" t="s">
        <v>257</v>
      </c>
      <c r="F366" s="5"/>
      <c r="G366" s="7">
        <f t="shared" si="181"/>
        <v>0</v>
      </c>
      <c r="H366" s="7">
        <f t="shared" si="181"/>
        <v>0</v>
      </c>
      <c r="I366" s="7">
        <f t="shared" si="181"/>
        <v>0</v>
      </c>
      <c r="J366" s="7">
        <f t="shared" si="181"/>
        <v>0</v>
      </c>
      <c r="K366" s="7">
        <f t="shared" si="182"/>
        <v>0</v>
      </c>
      <c r="L366" s="7">
        <f t="shared" si="182"/>
        <v>0</v>
      </c>
      <c r="M366" s="13"/>
      <c r="N366" s="13"/>
    </row>
    <row r="367" spans="2:14" ht="24" hidden="1">
      <c r="B367" s="15" t="s">
        <v>608</v>
      </c>
      <c r="C367" s="5" t="s">
        <v>58</v>
      </c>
      <c r="D367" s="5" t="s">
        <v>49</v>
      </c>
      <c r="E367" s="6" t="s">
        <v>609</v>
      </c>
      <c r="F367" s="5"/>
      <c r="G367" s="7">
        <f t="shared" si="181"/>
        <v>0</v>
      </c>
      <c r="H367" s="7">
        <f t="shared" si="181"/>
        <v>0</v>
      </c>
      <c r="I367" s="7">
        <f t="shared" si="181"/>
        <v>0</v>
      </c>
      <c r="J367" s="7">
        <f t="shared" si="181"/>
        <v>0</v>
      </c>
      <c r="K367" s="7">
        <f t="shared" si="182"/>
        <v>0</v>
      </c>
      <c r="L367" s="7">
        <f t="shared" si="182"/>
        <v>0</v>
      </c>
      <c r="M367" s="13"/>
      <c r="N367" s="13"/>
    </row>
    <row r="368" spans="2:14" ht="24" hidden="1">
      <c r="B368" s="15" t="s">
        <v>610</v>
      </c>
      <c r="C368" s="5" t="s">
        <v>58</v>
      </c>
      <c r="D368" s="5" t="s">
        <v>49</v>
      </c>
      <c r="E368" s="6" t="s">
        <v>611</v>
      </c>
      <c r="F368" s="5"/>
      <c r="G368" s="7">
        <f aca="true" t="shared" si="183" ref="G368:L368">G369+G370</f>
        <v>0</v>
      </c>
      <c r="H368" s="7">
        <f t="shared" si="183"/>
        <v>0</v>
      </c>
      <c r="I368" s="7">
        <f t="shared" si="183"/>
        <v>0</v>
      </c>
      <c r="J368" s="7">
        <f t="shared" si="183"/>
        <v>0</v>
      </c>
      <c r="K368" s="7">
        <f t="shared" si="183"/>
        <v>0</v>
      </c>
      <c r="L368" s="7">
        <f t="shared" si="183"/>
        <v>0</v>
      </c>
      <c r="M368" s="13"/>
      <c r="N368" s="13"/>
    </row>
    <row r="369" spans="2:14" ht="24" hidden="1">
      <c r="B369" s="15" t="s">
        <v>105</v>
      </c>
      <c r="C369" s="5" t="s">
        <v>58</v>
      </c>
      <c r="D369" s="5" t="s">
        <v>49</v>
      </c>
      <c r="E369" s="6" t="s">
        <v>611</v>
      </c>
      <c r="F369" s="5" t="s">
        <v>192</v>
      </c>
      <c r="G369" s="7">
        <v>0</v>
      </c>
      <c r="H369" s="7">
        <f>I369-G369</f>
        <v>0</v>
      </c>
      <c r="I369" s="7">
        <v>0</v>
      </c>
      <c r="J369" s="7">
        <v>0</v>
      </c>
      <c r="K369" s="7">
        <f>L369-J369</f>
        <v>0</v>
      </c>
      <c r="L369" s="7">
        <v>0</v>
      </c>
      <c r="M369" s="13"/>
      <c r="N369" s="13"/>
    </row>
    <row r="370" spans="2:14" ht="12.75" hidden="1">
      <c r="B370" s="15" t="s">
        <v>108</v>
      </c>
      <c r="C370" s="5" t="s">
        <v>58</v>
      </c>
      <c r="D370" s="5" t="s">
        <v>49</v>
      </c>
      <c r="E370" s="6" t="s">
        <v>611</v>
      </c>
      <c r="F370" s="5" t="s">
        <v>189</v>
      </c>
      <c r="G370" s="7">
        <v>0</v>
      </c>
      <c r="H370" s="7">
        <f>I370-G370</f>
        <v>0</v>
      </c>
      <c r="I370" s="7">
        <v>0</v>
      </c>
      <c r="J370" s="7">
        <v>0</v>
      </c>
      <c r="K370" s="7">
        <f>L370-J370</f>
        <v>0</v>
      </c>
      <c r="L370" s="7">
        <v>0</v>
      </c>
      <c r="M370" s="13"/>
      <c r="N370" s="13"/>
    </row>
    <row r="371" spans="2:14" ht="24" hidden="1">
      <c r="B371" s="15" t="s">
        <v>484</v>
      </c>
      <c r="C371" s="5" t="s">
        <v>58</v>
      </c>
      <c r="D371" s="5" t="s">
        <v>49</v>
      </c>
      <c r="E371" s="6" t="s">
        <v>256</v>
      </c>
      <c r="F371" s="5"/>
      <c r="G371" s="7">
        <f aca="true" t="shared" si="184" ref="G371:J373">G372</f>
        <v>0</v>
      </c>
      <c r="H371" s="7">
        <f t="shared" si="184"/>
        <v>0</v>
      </c>
      <c r="I371" s="7">
        <f t="shared" si="184"/>
        <v>0</v>
      </c>
      <c r="J371" s="7">
        <f t="shared" si="184"/>
        <v>0</v>
      </c>
      <c r="K371" s="7">
        <f aca="true" t="shared" si="185" ref="K371:L373">K372</f>
        <v>0</v>
      </c>
      <c r="L371" s="7">
        <f t="shared" si="185"/>
        <v>0</v>
      </c>
      <c r="M371" s="13"/>
      <c r="N371" s="13"/>
    </row>
    <row r="372" spans="2:14" ht="12.75" hidden="1">
      <c r="B372" s="15" t="s">
        <v>474</v>
      </c>
      <c r="C372" s="5" t="s">
        <v>58</v>
      </c>
      <c r="D372" s="5" t="s">
        <v>49</v>
      </c>
      <c r="E372" s="6" t="s">
        <v>472</v>
      </c>
      <c r="F372" s="5"/>
      <c r="G372" s="7">
        <f t="shared" si="184"/>
        <v>0</v>
      </c>
      <c r="H372" s="7">
        <f t="shared" si="184"/>
        <v>0</v>
      </c>
      <c r="I372" s="7">
        <f t="shared" si="184"/>
        <v>0</v>
      </c>
      <c r="J372" s="7">
        <f t="shared" si="184"/>
        <v>0</v>
      </c>
      <c r="K372" s="7">
        <f t="shared" si="185"/>
        <v>0</v>
      </c>
      <c r="L372" s="7">
        <f t="shared" si="185"/>
        <v>0</v>
      </c>
      <c r="M372" s="13"/>
      <c r="N372" s="13"/>
    </row>
    <row r="373" spans="2:14" ht="24" hidden="1">
      <c r="B373" s="15" t="s">
        <v>572</v>
      </c>
      <c r="C373" s="5" t="s">
        <v>58</v>
      </c>
      <c r="D373" s="5" t="s">
        <v>49</v>
      </c>
      <c r="E373" s="6" t="s">
        <v>473</v>
      </c>
      <c r="F373" s="5"/>
      <c r="G373" s="7">
        <f t="shared" si="184"/>
        <v>0</v>
      </c>
      <c r="H373" s="7">
        <f t="shared" si="184"/>
        <v>0</v>
      </c>
      <c r="I373" s="7">
        <f t="shared" si="184"/>
        <v>0</v>
      </c>
      <c r="J373" s="7">
        <f t="shared" si="184"/>
        <v>0</v>
      </c>
      <c r="K373" s="7">
        <f t="shared" si="185"/>
        <v>0</v>
      </c>
      <c r="L373" s="7">
        <f t="shared" si="185"/>
        <v>0</v>
      </c>
      <c r="M373" s="13"/>
      <c r="N373" s="13"/>
    </row>
    <row r="374" spans="2:14" ht="24" hidden="1">
      <c r="B374" s="15" t="s">
        <v>572</v>
      </c>
      <c r="C374" s="5" t="s">
        <v>58</v>
      </c>
      <c r="D374" s="5" t="s">
        <v>49</v>
      </c>
      <c r="E374" s="6" t="s">
        <v>473</v>
      </c>
      <c r="F374" s="5"/>
      <c r="G374" s="7">
        <f aca="true" t="shared" si="186" ref="G374:L374">G375+G379+G377</f>
        <v>0</v>
      </c>
      <c r="H374" s="7">
        <f t="shared" si="186"/>
        <v>0</v>
      </c>
      <c r="I374" s="7">
        <f t="shared" si="186"/>
        <v>0</v>
      </c>
      <c r="J374" s="7">
        <f t="shared" si="186"/>
        <v>0</v>
      </c>
      <c r="K374" s="7">
        <f t="shared" si="186"/>
        <v>0</v>
      </c>
      <c r="L374" s="7">
        <f t="shared" si="186"/>
        <v>0</v>
      </c>
      <c r="M374" s="13"/>
      <c r="N374" s="13"/>
    </row>
    <row r="375" spans="2:14" ht="12.75" hidden="1">
      <c r="B375" s="15" t="s">
        <v>677</v>
      </c>
      <c r="C375" s="5" t="s">
        <v>58</v>
      </c>
      <c r="D375" s="5" t="s">
        <v>49</v>
      </c>
      <c r="E375" s="6" t="s">
        <v>680</v>
      </c>
      <c r="F375" s="5"/>
      <c r="G375" s="7">
        <f aca="true" t="shared" si="187" ref="G375:L375">G376</f>
        <v>0</v>
      </c>
      <c r="H375" s="7">
        <f t="shared" si="187"/>
        <v>0</v>
      </c>
      <c r="I375" s="7">
        <f t="shared" si="187"/>
        <v>0</v>
      </c>
      <c r="J375" s="7">
        <f t="shared" si="187"/>
        <v>0</v>
      </c>
      <c r="K375" s="7">
        <f t="shared" si="187"/>
        <v>0</v>
      </c>
      <c r="L375" s="7">
        <f t="shared" si="187"/>
        <v>0</v>
      </c>
      <c r="M375" s="13"/>
      <c r="N375" s="13"/>
    </row>
    <row r="376" spans="2:14" ht="24" hidden="1">
      <c r="B376" s="15" t="s">
        <v>678</v>
      </c>
      <c r="C376" s="5" t="s">
        <v>58</v>
      </c>
      <c r="D376" s="5" t="s">
        <v>49</v>
      </c>
      <c r="E376" s="6" t="s">
        <v>680</v>
      </c>
      <c r="F376" s="5" t="s">
        <v>200</v>
      </c>
      <c r="G376" s="7">
        <v>0</v>
      </c>
      <c r="H376" s="7">
        <f>I376-G376</f>
        <v>0</v>
      </c>
      <c r="I376" s="7">
        <v>0</v>
      </c>
      <c r="J376" s="7">
        <v>0</v>
      </c>
      <c r="K376" s="7">
        <f>L376-J376</f>
        <v>0</v>
      </c>
      <c r="L376" s="7">
        <v>0</v>
      </c>
      <c r="M376" s="13"/>
      <c r="N376" s="13"/>
    </row>
    <row r="377" spans="2:14" ht="12.75" hidden="1">
      <c r="B377" s="15" t="s">
        <v>220</v>
      </c>
      <c r="C377" s="5" t="s">
        <v>58</v>
      </c>
      <c r="D377" s="5" t="s">
        <v>49</v>
      </c>
      <c r="E377" s="6" t="s">
        <v>719</v>
      </c>
      <c r="F377" s="5"/>
      <c r="G377" s="7">
        <f aca="true" t="shared" si="188" ref="G377:L377">G378</f>
        <v>0</v>
      </c>
      <c r="H377" s="7">
        <f t="shared" si="188"/>
        <v>0</v>
      </c>
      <c r="I377" s="7">
        <f t="shared" si="188"/>
        <v>0</v>
      </c>
      <c r="J377" s="7">
        <f t="shared" si="188"/>
        <v>0</v>
      </c>
      <c r="K377" s="7">
        <f t="shared" si="188"/>
        <v>0</v>
      </c>
      <c r="L377" s="7">
        <f t="shared" si="188"/>
        <v>0</v>
      </c>
      <c r="M377" s="13"/>
      <c r="N377" s="13"/>
    </row>
    <row r="378" spans="2:14" ht="24" hidden="1">
      <c r="B378" s="15" t="s">
        <v>105</v>
      </c>
      <c r="C378" s="5" t="s">
        <v>58</v>
      </c>
      <c r="D378" s="5" t="s">
        <v>49</v>
      </c>
      <c r="E378" s="6" t="s">
        <v>719</v>
      </c>
      <c r="F378" s="5" t="s">
        <v>192</v>
      </c>
      <c r="G378" s="7">
        <v>0</v>
      </c>
      <c r="H378" s="7">
        <f>I378-G378</f>
        <v>0</v>
      </c>
      <c r="I378" s="7">
        <v>0</v>
      </c>
      <c r="J378" s="7">
        <v>0</v>
      </c>
      <c r="K378" s="7">
        <f>L378-J378</f>
        <v>0</v>
      </c>
      <c r="L378" s="7">
        <v>0</v>
      </c>
      <c r="M378" s="13"/>
      <c r="N378" s="13"/>
    </row>
    <row r="379" spans="2:14" ht="24" hidden="1">
      <c r="B379" s="15" t="s">
        <v>679</v>
      </c>
      <c r="C379" s="5" t="s">
        <v>58</v>
      </c>
      <c r="D379" s="5" t="s">
        <v>49</v>
      </c>
      <c r="E379" s="6" t="s">
        <v>681</v>
      </c>
      <c r="F379" s="5"/>
      <c r="G379" s="7">
        <f aca="true" t="shared" si="189" ref="G379:L379">G380</f>
        <v>0</v>
      </c>
      <c r="H379" s="7">
        <f t="shared" si="189"/>
        <v>0</v>
      </c>
      <c r="I379" s="7">
        <f t="shared" si="189"/>
        <v>0</v>
      </c>
      <c r="J379" s="7">
        <f t="shared" si="189"/>
        <v>0</v>
      </c>
      <c r="K379" s="7">
        <f t="shared" si="189"/>
        <v>0</v>
      </c>
      <c r="L379" s="7">
        <f t="shared" si="189"/>
        <v>0</v>
      </c>
      <c r="M379" s="13"/>
      <c r="N379" s="13"/>
    </row>
    <row r="380" spans="2:14" ht="24" hidden="1">
      <c r="B380" s="15" t="s">
        <v>678</v>
      </c>
      <c r="C380" s="5" t="s">
        <v>58</v>
      </c>
      <c r="D380" s="5" t="s">
        <v>49</v>
      </c>
      <c r="E380" s="6" t="s">
        <v>681</v>
      </c>
      <c r="F380" s="5" t="s">
        <v>200</v>
      </c>
      <c r="G380" s="7">
        <v>0</v>
      </c>
      <c r="H380" s="7">
        <f>I380-G380</f>
        <v>0</v>
      </c>
      <c r="I380" s="7">
        <v>0</v>
      </c>
      <c r="J380" s="7">
        <v>0</v>
      </c>
      <c r="K380" s="7">
        <f>L380-J380</f>
        <v>0</v>
      </c>
      <c r="L380" s="7">
        <v>0</v>
      </c>
      <c r="M380" s="13"/>
      <c r="N380" s="13"/>
    </row>
    <row r="381" spans="2:14" ht="12.75">
      <c r="B381" s="15" t="s">
        <v>32</v>
      </c>
      <c r="C381" s="5" t="s">
        <v>58</v>
      </c>
      <c r="D381" s="6" t="s">
        <v>50</v>
      </c>
      <c r="E381" s="6"/>
      <c r="F381" s="5"/>
      <c r="G381" s="7">
        <f aca="true" t="shared" si="190" ref="G381:L381">G382+G409</f>
        <v>42800</v>
      </c>
      <c r="H381" s="7">
        <f t="shared" si="190"/>
        <v>2520620.41</v>
      </c>
      <c r="I381" s="7">
        <f t="shared" si="190"/>
        <v>2563420.41</v>
      </c>
      <c r="J381" s="7">
        <f t="shared" si="190"/>
        <v>2563420.41</v>
      </c>
      <c r="K381" s="7">
        <f t="shared" si="190"/>
        <v>-2563420.41</v>
      </c>
      <c r="L381" s="7">
        <f t="shared" si="190"/>
        <v>0</v>
      </c>
      <c r="M381" s="13"/>
      <c r="N381" s="13"/>
    </row>
    <row r="382" spans="2:14" ht="36">
      <c r="B382" s="15" t="s">
        <v>327</v>
      </c>
      <c r="C382" s="5" t="s">
        <v>58</v>
      </c>
      <c r="D382" s="6" t="s">
        <v>50</v>
      </c>
      <c r="E382" s="6" t="s">
        <v>255</v>
      </c>
      <c r="F382" s="5"/>
      <c r="G382" s="7">
        <f aca="true" t="shared" si="191" ref="G382:L382">G383+G401+G405</f>
        <v>42800</v>
      </c>
      <c r="H382" s="7">
        <f t="shared" si="191"/>
        <v>2520620.41</v>
      </c>
      <c r="I382" s="7">
        <f t="shared" si="191"/>
        <v>2563420.41</v>
      </c>
      <c r="J382" s="7">
        <f t="shared" si="191"/>
        <v>2563420.41</v>
      </c>
      <c r="K382" s="7">
        <f t="shared" si="191"/>
        <v>-2563420.41</v>
      </c>
      <c r="L382" s="7">
        <f t="shared" si="191"/>
        <v>0</v>
      </c>
      <c r="M382" s="13"/>
      <c r="N382" s="13"/>
    </row>
    <row r="383" spans="2:14" ht="12.75">
      <c r="B383" s="15" t="s">
        <v>328</v>
      </c>
      <c r="C383" s="5" t="s">
        <v>58</v>
      </c>
      <c r="D383" s="6" t="s">
        <v>50</v>
      </c>
      <c r="E383" s="6" t="s">
        <v>247</v>
      </c>
      <c r="F383" s="5"/>
      <c r="G383" s="7">
        <f aca="true" t="shared" si="192" ref="G383:L383">G384+G389+G398</f>
        <v>42800</v>
      </c>
      <c r="H383" s="7">
        <f t="shared" si="192"/>
        <v>-30400</v>
      </c>
      <c r="I383" s="7">
        <f t="shared" si="192"/>
        <v>12400</v>
      </c>
      <c r="J383" s="7">
        <f t="shared" si="192"/>
        <v>12400</v>
      </c>
      <c r="K383" s="7">
        <f t="shared" si="192"/>
        <v>-12400</v>
      </c>
      <c r="L383" s="7">
        <f t="shared" si="192"/>
        <v>0</v>
      </c>
      <c r="M383" s="13"/>
      <c r="N383" s="13"/>
    </row>
    <row r="384" spans="2:14" ht="24">
      <c r="B384" s="15" t="s">
        <v>329</v>
      </c>
      <c r="C384" s="5" t="s">
        <v>58</v>
      </c>
      <c r="D384" s="6" t="s">
        <v>50</v>
      </c>
      <c r="E384" s="6" t="s">
        <v>102</v>
      </c>
      <c r="F384" s="5"/>
      <c r="G384" s="7">
        <f aca="true" t="shared" si="193" ref="G384:L384">G387+G385</f>
        <v>42800</v>
      </c>
      <c r="H384" s="7">
        <f t="shared" si="193"/>
        <v>-30400</v>
      </c>
      <c r="I384" s="7">
        <f t="shared" si="193"/>
        <v>12400</v>
      </c>
      <c r="J384" s="7">
        <f t="shared" si="193"/>
        <v>12400</v>
      </c>
      <c r="K384" s="7">
        <f t="shared" si="193"/>
        <v>-12400</v>
      </c>
      <c r="L384" s="7">
        <f t="shared" si="193"/>
        <v>0</v>
      </c>
      <c r="M384" s="13"/>
      <c r="N384" s="13"/>
    </row>
    <row r="385" spans="2:14" ht="24" hidden="1">
      <c r="B385" s="15" t="s">
        <v>682</v>
      </c>
      <c r="C385" s="5" t="s">
        <v>58</v>
      </c>
      <c r="D385" s="6" t="s">
        <v>50</v>
      </c>
      <c r="E385" s="6" t="s">
        <v>683</v>
      </c>
      <c r="F385" s="5"/>
      <c r="G385" s="7">
        <f aca="true" t="shared" si="194" ref="G385:L385">G386</f>
        <v>0</v>
      </c>
      <c r="H385" s="7">
        <f t="shared" si="194"/>
        <v>0</v>
      </c>
      <c r="I385" s="7">
        <f t="shared" si="194"/>
        <v>0</v>
      </c>
      <c r="J385" s="7">
        <f t="shared" si="194"/>
        <v>0</v>
      </c>
      <c r="K385" s="7">
        <f t="shared" si="194"/>
        <v>0</v>
      </c>
      <c r="L385" s="7">
        <f t="shared" si="194"/>
        <v>0</v>
      </c>
      <c r="M385" s="13"/>
      <c r="N385" s="13"/>
    </row>
    <row r="386" spans="2:14" ht="12.75" hidden="1">
      <c r="B386" s="15" t="s">
        <v>108</v>
      </c>
      <c r="C386" s="5" t="s">
        <v>58</v>
      </c>
      <c r="D386" s="6" t="s">
        <v>50</v>
      </c>
      <c r="E386" s="6" t="s">
        <v>683</v>
      </c>
      <c r="F386" s="5" t="s">
        <v>189</v>
      </c>
      <c r="G386" s="7">
        <v>0</v>
      </c>
      <c r="H386" s="7">
        <f>I386-G386</f>
        <v>0</v>
      </c>
      <c r="I386" s="7">
        <v>0</v>
      </c>
      <c r="J386" s="7">
        <v>0</v>
      </c>
      <c r="K386" s="7">
        <f>L386-J386</f>
        <v>0</v>
      </c>
      <c r="L386" s="7">
        <v>0</v>
      </c>
      <c r="M386" s="13"/>
      <c r="N386" s="13"/>
    </row>
    <row r="387" spans="2:14" ht="36">
      <c r="B387" s="15" t="s">
        <v>167</v>
      </c>
      <c r="C387" s="5" t="s">
        <v>58</v>
      </c>
      <c r="D387" s="6" t="s">
        <v>50</v>
      </c>
      <c r="E387" s="6" t="s">
        <v>248</v>
      </c>
      <c r="F387" s="5"/>
      <c r="G387" s="7">
        <f aca="true" t="shared" si="195" ref="G387:L387">G388</f>
        <v>42800</v>
      </c>
      <c r="H387" s="7">
        <f t="shared" si="195"/>
        <v>-30400</v>
      </c>
      <c r="I387" s="7">
        <f t="shared" si="195"/>
        <v>12400</v>
      </c>
      <c r="J387" s="7">
        <f t="shared" si="195"/>
        <v>12400</v>
      </c>
      <c r="K387" s="7">
        <f t="shared" si="195"/>
        <v>-12400</v>
      </c>
      <c r="L387" s="7">
        <f t="shared" si="195"/>
        <v>0</v>
      </c>
      <c r="M387" s="13"/>
      <c r="N387" s="13"/>
    </row>
    <row r="388" spans="2:14" ht="12.75">
      <c r="B388" s="15" t="s">
        <v>108</v>
      </c>
      <c r="C388" s="5" t="s">
        <v>58</v>
      </c>
      <c r="D388" s="6" t="s">
        <v>50</v>
      </c>
      <c r="E388" s="6" t="s">
        <v>248</v>
      </c>
      <c r="F388" s="5" t="s">
        <v>189</v>
      </c>
      <c r="G388" s="7">
        <v>42800</v>
      </c>
      <c r="H388" s="7">
        <f>I388-G388</f>
        <v>-30400</v>
      </c>
      <c r="I388" s="7">
        <v>12400</v>
      </c>
      <c r="J388" s="7">
        <v>12400</v>
      </c>
      <c r="K388" s="7">
        <f>L388-J388</f>
        <v>-12400</v>
      </c>
      <c r="L388" s="7">
        <v>0</v>
      </c>
      <c r="M388" s="13"/>
      <c r="N388" s="13"/>
    </row>
    <row r="389" spans="2:14" ht="12.75" hidden="1">
      <c r="B389" s="15" t="s">
        <v>483</v>
      </c>
      <c r="C389" s="5" t="s">
        <v>58</v>
      </c>
      <c r="D389" s="6" t="s">
        <v>50</v>
      </c>
      <c r="E389" s="6" t="s">
        <v>101</v>
      </c>
      <c r="F389" s="5"/>
      <c r="G389" s="7">
        <f aca="true" t="shared" si="196" ref="G389:L389">G396+G390+G394+G392</f>
        <v>0</v>
      </c>
      <c r="H389" s="7">
        <f t="shared" si="196"/>
        <v>0</v>
      </c>
      <c r="I389" s="7">
        <f t="shared" si="196"/>
        <v>0</v>
      </c>
      <c r="J389" s="7">
        <f t="shared" si="196"/>
        <v>0</v>
      </c>
      <c r="K389" s="7">
        <f t="shared" si="196"/>
        <v>0</v>
      </c>
      <c r="L389" s="7">
        <f t="shared" si="196"/>
        <v>0</v>
      </c>
      <c r="M389" s="13"/>
      <c r="N389" s="13"/>
    </row>
    <row r="390" spans="2:14" ht="12.75" hidden="1">
      <c r="B390" s="15" t="s">
        <v>612</v>
      </c>
      <c r="C390" s="5" t="s">
        <v>58</v>
      </c>
      <c r="D390" s="6" t="s">
        <v>50</v>
      </c>
      <c r="E390" s="6" t="s">
        <v>87</v>
      </c>
      <c r="F390" s="5"/>
      <c r="G390" s="7">
        <f aca="true" t="shared" si="197" ref="G390:L390">G391</f>
        <v>0</v>
      </c>
      <c r="H390" s="7">
        <f t="shared" si="197"/>
        <v>0</v>
      </c>
      <c r="I390" s="7">
        <f t="shared" si="197"/>
        <v>0</v>
      </c>
      <c r="J390" s="7">
        <f t="shared" si="197"/>
        <v>0</v>
      </c>
      <c r="K390" s="7">
        <f t="shared" si="197"/>
        <v>0</v>
      </c>
      <c r="L390" s="7">
        <f t="shared" si="197"/>
        <v>0</v>
      </c>
      <c r="M390" s="13"/>
      <c r="N390" s="13"/>
    </row>
    <row r="391" spans="2:14" ht="24" hidden="1">
      <c r="B391" s="15" t="s">
        <v>105</v>
      </c>
      <c r="C391" s="5" t="s">
        <v>58</v>
      </c>
      <c r="D391" s="6" t="s">
        <v>50</v>
      </c>
      <c r="E391" s="6" t="s">
        <v>87</v>
      </c>
      <c r="F391" s="5" t="s">
        <v>192</v>
      </c>
      <c r="G391" s="7">
        <v>0</v>
      </c>
      <c r="H391" s="7">
        <f>I391-G391</f>
        <v>0</v>
      </c>
      <c r="I391" s="7">
        <v>0</v>
      </c>
      <c r="J391" s="7">
        <v>0</v>
      </c>
      <c r="K391" s="7">
        <f>L391-J391</f>
        <v>0</v>
      </c>
      <c r="L391" s="7">
        <v>0</v>
      </c>
      <c r="M391" s="13"/>
      <c r="N391" s="13"/>
    </row>
    <row r="392" spans="2:14" ht="12.75" hidden="1">
      <c r="B392" s="15" t="s">
        <v>684</v>
      </c>
      <c r="C392" s="5" t="s">
        <v>58</v>
      </c>
      <c r="D392" s="6" t="s">
        <v>50</v>
      </c>
      <c r="E392" s="6" t="s">
        <v>685</v>
      </c>
      <c r="F392" s="5"/>
      <c r="G392" s="7">
        <f aca="true" t="shared" si="198" ref="G392:L392">G393</f>
        <v>0</v>
      </c>
      <c r="H392" s="7">
        <f t="shared" si="198"/>
        <v>0</v>
      </c>
      <c r="I392" s="7">
        <f t="shared" si="198"/>
        <v>0</v>
      </c>
      <c r="J392" s="7">
        <f t="shared" si="198"/>
        <v>0</v>
      </c>
      <c r="K392" s="7">
        <f t="shared" si="198"/>
        <v>0</v>
      </c>
      <c r="L392" s="7">
        <f t="shared" si="198"/>
        <v>0</v>
      </c>
      <c r="M392" s="13"/>
      <c r="N392" s="13"/>
    </row>
    <row r="393" spans="2:14" ht="24" hidden="1">
      <c r="B393" s="15" t="s">
        <v>105</v>
      </c>
      <c r="C393" s="5" t="s">
        <v>58</v>
      </c>
      <c r="D393" s="6" t="s">
        <v>50</v>
      </c>
      <c r="E393" s="6" t="s">
        <v>685</v>
      </c>
      <c r="F393" s="5" t="s">
        <v>192</v>
      </c>
      <c r="G393" s="7">
        <v>0</v>
      </c>
      <c r="H393" s="7">
        <f>I393-G393</f>
        <v>0</v>
      </c>
      <c r="I393" s="7">
        <v>0</v>
      </c>
      <c r="J393" s="7">
        <v>0</v>
      </c>
      <c r="K393" s="7">
        <f>L393-J393</f>
        <v>0</v>
      </c>
      <c r="L393" s="7">
        <v>0</v>
      </c>
      <c r="M393" s="13"/>
      <c r="N393" s="13"/>
    </row>
    <row r="394" spans="2:14" ht="12.75" hidden="1">
      <c r="B394" s="15" t="s">
        <v>613</v>
      </c>
      <c r="C394" s="5" t="s">
        <v>58</v>
      </c>
      <c r="D394" s="6" t="s">
        <v>50</v>
      </c>
      <c r="E394" s="6" t="s">
        <v>614</v>
      </c>
      <c r="F394" s="5"/>
      <c r="G394" s="7">
        <f aca="true" t="shared" si="199" ref="G394:L394">G395</f>
        <v>0</v>
      </c>
      <c r="H394" s="7">
        <f t="shared" si="199"/>
        <v>0</v>
      </c>
      <c r="I394" s="7">
        <f t="shared" si="199"/>
        <v>0</v>
      </c>
      <c r="J394" s="7">
        <f t="shared" si="199"/>
        <v>0</v>
      </c>
      <c r="K394" s="7">
        <f t="shared" si="199"/>
        <v>0</v>
      </c>
      <c r="L394" s="7">
        <f t="shared" si="199"/>
        <v>0</v>
      </c>
      <c r="M394" s="13"/>
      <c r="N394" s="13"/>
    </row>
    <row r="395" spans="2:14" ht="24" hidden="1">
      <c r="B395" s="15" t="s">
        <v>105</v>
      </c>
      <c r="C395" s="5" t="s">
        <v>58</v>
      </c>
      <c r="D395" s="6" t="s">
        <v>50</v>
      </c>
      <c r="E395" s="6" t="s">
        <v>614</v>
      </c>
      <c r="F395" s="5" t="s">
        <v>192</v>
      </c>
      <c r="G395" s="7">
        <v>0</v>
      </c>
      <c r="H395" s="7">
        <f>I395-G395</f>
        <v>0</v>
      </c>
      <c r="I395" s="7">
        <v>0</v>
      </c>
      <c r="J395" s="7">
        <v>0</v>
      </c>
      <c r="K395" s="7">
        <f>L395-J395</f>
        <v>0</v>
      </c>
      <c r="L395" s="7">
        <v>0</v>
      </c>
      <c r="M395" s="13"/>
      <c r="N395" s="13"/>
    </row>
    <row r="396" spans="2:14" ht="36" hidden="1">
      <c r="B396" s="15" t="s">
        <v>514</v>
      </c>
      <c r="C396" s="5" t="s">
        <v>58</v>
      </c>
      <c r="D396" s="6" t="s">
        <v>50</v>
      </c>
      <c r="E396" s="6" t="s">
        <v>515</v>
      </c>
      <c r="F396" s="5"/>
      <c r="G396" s="7">
        <f aca="true" t="shared" si="200" ref="G396:L396">G397</f>
        <v>0</v>
      </c>
      <c r="H396" s="7">
        <f t="shared" si="200"/>
        <v>0</v>
      </c>
      <c r="I396" s="7">
        <f t="shared" si="200"/>
        <v>0</v>
      </c>
      <c r="J396" s="7">
        <f t="shared" si="200"/>
        <v>0</v>
      </c>
      <c r="K396" s="7">
        <f t="shared" si="200"/>
        <v>0</v>
      </c>
      <c r="L396" s="7">
        <f t="shared" si="200"/>
        <v>0</v>
      </c>
      <c r="M396" s="13"/>
      <c r="N396" s="13"/>
    </row>
    <row r="397" spans="2:14" ht="24" hidden="1">
      <c r="B397" s="16" t="s">
        <v>111</v>
      </c>
      <c r="C397" s="5" t="s">
        <v>58</v>
      </c>
      <c r="D397" s="6" t="s">
        <v>50</v>
      </c>
      <c r="E397" s="6" t="s">
        <v>515</v>
      </c>
      <c r="F397" s="5" t="s">
        <v>200</v>
      </c>
      <c r="G397" s="7">
        <v>0</v>
      </c>
      <c r="H397" s="7">
        <f>H398</f>
        <v>0</v>
      </c>
      <c r="I397" s="7">
        <v>0</v>
      </c>
      <c r="J397" s="7">
        <v>0</v>
      </c>
      <c r="K397" s="7">
        <f>K398</f>
        <v>0</v>
      </c>
      <c r="L397" s="7">
        <v>0</v>
      </c>
      <c r="M397" s="13"/>
      <c r="N397" s="13"/>
    </row>
    <row r="398" spans="2:14" ht="24" hidden="1">
      <c r="B398" s="15" t="s">
        <v>686</v>
      </c>
      <c r="C398" s="5" t="s">
        <v>58</v>
      </c>
      <c r="D398" s="6" t="s">
        <v>50</v>
      </c>
      <c r="E398" s="6" t="s">
        <v>119</v>
      </c>
      <c r="F398" s="5"/>
      <c r="G398" s="7">
        <f aca="true" t="shared" si="201" ref="G398:J399">G399</f>
        <v>0</v>
      </c>
      <c r="H398" s="7">
        <f t="shared" si="201"/>
        <v>0</v>
      </c>
      <c r="I398" s="7">
        <f t="shared" si="201"/>
        <v>0</v>
      </c>
      <c r="J398" s="7">
        <f t="shared" si="201"/>
        <v>0</v>
      </c>
      <c r="K398" s="7">
        <f>K399</f>
        <v>0</v>
      </c>
      <c r="L398" s="7">
        <f>L399</f>
        <v>0</v>
      </c>
      <c r="M398" s="13"/>
      <c r="N398" s="13"/>
    </row>
    <row r="399" spans="2:14" ht="12.75" hidden="1">
      <c r="B399" s="15" t="s">
        <v>687</v>
      </c>
      <c r="C399" s="5" t="s">
        <v>58</v>
      </c>
      <c r="D399" s="6" t="s">
        <v>50</v>
      </c>
      <c r="E399" s="6" t="s">
        <v>688</v>
      </c>
      <c r="F399" s="5"/>
      <c r="G399" s="7">
        <f t="shared" si="201"/>
        <v>0</v>
      </c>
      <c r="H399" s="7">
        <f t="shared" si="201"/>
        <v>0</v>
      </c>
      <c r="I399" s="7">
        <f t="shared" si="201"/>
        <v>0</v>
      </c>
      <c r="J399" s="7">
        <f t="shared" si="201"/>
        <v>0</v>
      </c>
      <c r="K399" s="7">
        <f>K400</f>
        <v>0</v>
      </c>
      <c r="L399" s="7">
        <f>L400</f>
        <v>0</v>
      </c>
      <c r="M399" s="13"/>
      <c r="N399" s="13"/>
    </row>
    <row r="400" spans="2:14" ht="24" hidden="1">
      <c r="B400" s="15" t="s">
        <v>111</v>
      </c>
      <c r="C400" s="5" t="s">
        <v>58</v>
      </c>
      <c r="D400" s="6" t="s">
        <v>50</v>
      </c>
      <c r="E400" s="6" t="s">
        <v>688</v>
      </c>
      <c r="F400" s="5" t="s">
        <v>200</v>
      </c>
      <c r="G400" s="7">
        <v>0</v>
      </c>
      <c r="H400" s="7">
        <f>I400-G400</f>
        <v>0</v>
      </c>
      <c r="I400" s="7">
        <v>0</v>
      </c>
      <c r="J400" s="7">
        <v>0</v>
      </c>
      <c r="K400" s="7">
        <f>L400-J400</f>
        <v>0</v>
      </c>
      <c r="L400" s="7">
        <v>0</v>
      </c>
      <c r="M400" s="13"/>
      <c r="N400" s="13"/>
    </row>
    <row r="401" spans="2:14" ht="24" hidden="1">
      <c r="B401" s="15" t="s">
        <v>442</v>
      </c>
      <c r="C401" s="5" t="s">
        <v>58</v>
      </c>
      <c r="D401" s="6" t="s">
        <v>50</v>
      </c>
      <c r="E401" s="6" t="s">
        <v>397</v>
      </c>
      <c r="F401" s="5"/>
      <c r="G401" s="7">
        <f aca="true" t="shared" si="202" ref="G401:J403">G402</f>
        <v>0</v>
      </c>
      <c r="H401" s="7">
        <f t="shared" si="202"/>
        <v>2551020.41</v>
      </c>
      <c r="I401" s="7">
        <f t="shared" si="202"/>
        <v>2551020.41</v>
      </c>
      <c r="J401" s="7">
        <f t="shared" si="202"/>
        <v>2551020.41</v>
      </c>
      <c r="K401" s="7">
        <f aca="true" t="shared" si="203" ref="K401:L403">K402</f>
        <v>-2551020.41</v>
      </c>
      <c r="L401" s="7">
        <f t="shared" si="203"/>
        <v>0</v>
      </c>
      <c r="M401" s="13"/>
      <c r="N401" s="13"/>
    </row>
    <row r="402" spans="2:14" ht="24" hidden="1">
      <c r="B402" s="15" t="s">
        <v>443</v>
      </c>
      <c r="C402" s="5" t="s">
        <v>58</v>
      </c>
      <c r="D402" s="6" t="s">
        <v>50</v>
      </c>
      <c r="E402" s="6" t="s">
        <v>92</v>
      </c>
      <c r="F402" s="5"/>
      <c r="G402" s="7">
        <f t="shared" si="202"/>
        <v>0</v>
      </c>
      <c r="H402" s="7">
        <f t="shared" si="202"/>
        <v>2551020.41</v>
      </c>
      <c r="I402" s="7">
        <f t="shared" si="202"/>
        <v>2551020.41</v>
      </c>
      <c r="J402" s="7">
        <f t="shared" si="202"/>
        <v>2551020.41</v>
      </c>
      <c r="K402" s="7">
        <f t="shared" si="203"/>
        <v>-2551020.41</v>
      </c>
      <c r="L402" s="7">
        <f t="shared" si="203"/>
        <v>0</v>
      </c>
      <c r="M402" s="13"/>
      <c r="N402" s="13"/>
    </row>
    <row r="403" spans="2:14" ht="60">
      <c r="B403" s="16" t="s">
        <v>461</v>
      </c>
      <c r="C403" s="5" t="s">
        <v>58</v>
      </c>
      <c r="D403" s="6" t="s">
        <v>50</v>
      </c>
      <c r="E403" s="6" t="s">
        <v>396</v>
      </c>
      <c r="F403" s="5"/>
      <c r="G403" s="7">
        <f t="shared" si="202"/>
        <v>0</v>
      </c>
      <c r="H403" s="7">
        <f>H404</f>
        <v>2551020.41</v>
      </c>
      <c r="I403" s="7">
        <f t="shared" si="202"/>
        <v>2551020.41</v>
      </c>
      <c r="J403" s="7">
        <f t="shared" si="202"/>
        <v>2551020.41</v>
      </c>
      <c r="K403" s="7">
        <f>K404</f>
        <v>-2551020.41</v>
      </c>
      <c r="L403" s="7">
        <f t="shared" si="203"/>
        <v>0</v>
      </c>
      <c r="M403" s="13"/>
      <c r="N403" s="13"/>
    </row>
    <row r="404" spans="2:14" ht="12.75">
      <c r="B404" s="15" t="s">
        <v>108</v>
      </c>
      <c r="C404" s="5" t="s">
        <v>58</v>
      </c>
      <c r="D404" s="6" t="s">
        <v>50</v>
      </c>
      <c r="E404" s="6" t="s">
        <v>396</v>
      </c>
      <c r="F404" s="5" t="s">
        <v>189</v>
      </c>
      <c r="G404" s="7">
        <v>0</v>
      </c>
      <c r="H404" s="7">
        <f>I404-G404</f>
        <v>2551020.41</v>
      </c>
      <c r="I404" s="7">
        <f>51020.41+2500000</f>
        <v>2551020.41</v>
      </c>
      <c r="J404" s="7">
        <f>51020.41+2500000</f>
        <v>2551020.41</v>
      </c>
      <c r="K404" s="7">
        <f>L404-J404</f>
        <v>-2551020.41</v>
      </c>
      <c r="L404" s="7">
        <v>0</v>
      </c>
      <c r="M404" s="13"/>
      <c r="N404" s="13"/>
    </row>
    <row r="405" spans="2:14" ht="24" hidden="1">
      <c r="B405" s="15" t="s">
        <v>324</v>
      </c>
      <c r="C405" s="5" t="s">
        <v>58</v>
      </c>
      <c r="D405" s="6" t="s">
        <v>50</v>
      </c>
      <c r="E405" s="6" t="s">
        <v>246</v>
      </c>
      <c r="F405" s="5"/>
      <c r="G405" s="7">
        <f aca="true" t="shared" si="204" ref="G405:J407">G406</f>
        <v>0</v>
      </c>
      <c r="H405" s="7">
        <f t="shared" si="204"/>
        <v>0</v>
      </c>
      <c r="I405" s="7">
        <f t="shared" si="204"/>
        <v>0</v>
      </c>
      <c r="J405" s="7">
        <f t="shared" si="204"/>
        <v>0</v>
      </c>
      <c r="K405" s="7">
        <f aca="true" t="shared" si="205" ref="K405:L407">K406</f>
        <v>0</v>
      </c>
      <c r="L405" s="7">
        <f t="shared" si="205"/>
        <v>0</v>
      </c>
      <c r="M405" s="13"/>
      <c r="N405" s="13"/>
    </row>
    <row r="406" spans="2:14" ht="24" hidden="1">
      <c r="B406" s="15" t="s">
        <v>715</v>
      </c>
      <c r="C406" s="5" t="s">
        <v>58</v>
      </c>
      <c r="D406" s="6" t="s">
        <v>50</v>
      </c>
      <c r="E406" s="6" t="s">
        <v>717</v>
      </c>
      <c r="F406" s="5"/>
      <c r="G406" s="7">
        <f t="shared" si="204"/>
        <v>0</v>
      </c>
      <c r="H406" s="7">
        <f t="shared" si="204"/>
        <v>0</v>
      </c>
      <c r="I406" s="7">
        <f t="shared" si="204"/>
        <v>0</v>
      </c>
      <c r="J406" s="7">
        <f t="shared" si="204"/>
        <v>0</v>
      </c>
      <c r="K406" s="7">
        <f t="shared" si="205"/>
        <v>0</v>
      </c>
      <c r="L406" s="7">
        <f t="shared" si="205"/>
        <v>0</v>
      </c>
      <c r="M406" s="13"/>
      <c r="N406" s="13"/>
    </row>
    <row r="407" spans="2:14" ht="36" hidden="1">
      <c r="B407" s="15" t="s">
        <v>716</v>
      </c>
      <c r="C407" s="5" t="s">
        <v>58</v>
      </c>
      <c r="D407" s="6" t="s">
        <v>50</v>
      </c>
      <c r="E407" s="6" t="s">
        <v>718</v>
      </c>
      <c r="F407" s="5"/>
      <c r="G407" s="7">
        <f t="shared" si="204"/>
        <v>0</v>
      </c>
      <c r="H407" s="7">
        <f t="shared" si="204"/>
        <v>0</v>
      </c>
      <c r="I407" s="7">
        <f t="shared" si="204"/>
        <v>0</v>
      </c>
      <c r="J407" s="7">
        <f t="shared" si="204"/>
        <v>0</v>
      </c>
      <c r="K407" s="7">
        <f t="shared" si="205"/>
        <v>0</v>
      </c>
      <c r="L407" s="7">
        <f t="shared" si="205"/>
        <v>0</v>
      </c>
      <c r="M407" s="13"/>
      <c r="N407" s="13"/>
    </row>
    <row r="408" spans="2:14" ht="24" hidden="1">
      <c r="B408" s="15" t="s">
        <v>105</v>
      </c>
      <c r="C408" s="5" t="s">
        <v>58</v>
      </c>
      <c r="D408" s="6" t="s">
        <v>50</v>
      </c>
      <c r="E408" s="6" t="s">
        <v>718</v>
      </c>
      <c r="F408" s="5" t="s">
        <v>192</v>
      </c>
      <c r="G408" s="7">
        <v>0</v>
      </c>
      <c r="H408" s="7">
        <f>I408-G408</f>
        <v>0</v>
      </c>
      <c r="I408" s="7">
        <v>0</v>
      </c>
      <c r="J408" s="7">
        <v>0</v>
      </c>
      <c r="K408" s="7">
        <f>L408-J408</f>
        <v>0</v>
      </c>
      <c r="L408" s="7">
        <v>0</v>
      </c>
      <c r="M408" s="13"/>
      <c r="N408" s="13"/>
    </row>
    <row r="409" spans="2:14" ht="24" hidden="1">
      <c r="B409" s="15" t="s">
        <v>484</v>
      </c>
      <c r="C409" s="5" t="s">
        <v>58</v>
      </c>
      <c r="D409" s="6" t="s">
        <v>50</v>
      </c>
      <c r="E409" s="6" t="s">
        <v>256</v>
      </c>
      <c r="F409" s="5"/>
      <c r="G409" s="7">
        <f aca="true" t="shared" si="206" ref="G409:J412">G410</f>
        <v>0</v>
      </c>
      <c r="H409" s="7">
        <f t="shared" si="206"/>
        <v>0</v>
      </c>
      <c r="I409" s="7">
        <f t="shared" si="206"/>
        <v>0</v>
      </c>
      <c r="J409" s="7">
        <f t="shared" si="206"/>
        <v>0</v>
      </c>
      <c r="K409" s="7">
        <f aca="true" t="shared" si="207" ref="K409:L412">K410</f>
        <v>0</v>
      </c>
      <c r="L409" s="7">
        <f t="shared" si="207"/>
        <v>0</v>
      </c>
      <c r="M409" s="13"/>
      <c r="N409" s="13"/>
    </row>
    <row r="410" spans="2:14" ht="12.75" hidden="1">
      <c r="B410" s="15" t="s">
        <v>474</v>
      </c>
      <c r="C410" s="5" t="s">
        <v>58</v>
      </c>
      <c r="D410" s="6" t="s">
        <v>50</v>
      </c>
      <c r="E410" s="6" t="s">
        <v>472</v>
      </c>
      <c r="F410" s="5"/>
      <c r="G410" s="7">
        <f t="shared" si="206"/>
        <v>0</v>
      </c>
      <c r="H410" s="7">
        <f t="shared" si="206"/>
        <v>0</v>
      </c>
      <c r="I410" s="7">
        <f t="shared" si="206"/>
        <v>0</v>
      </c>
      <c r="J410" s="7">
        <f t="shared" si="206"/>
        <v>0</v>
      </c>
      <c r="K410" s="7">
        <f t="shared" si="207"/>
        <v>0</v>
      </c>
      <c r="L410" s="7">
        <f t="shared" si="207"/>
        <v>0</v>
      </c>
      <c r="M410" s="13"/>
      <c r="N410" s="13"/>
    </row>
    <row r="411" spans="2:14" ht="36" hidden="1">
      <c r="B411" s="15" t="s">
        <v>689</v>
      </c>
      <c r="C411" s="5" t="s">
        <v>58</v>
      </c>
      <c r="D411" s="6" t="s">
        <v>50</v>
      </c>
      <c r="E411" s="6" t="s">
        <v>691</v>
      </c>
      <c r="F411" s="5"/>
      <c r="G411" s="7">
        <f t="shared" si="206"/>
        <v>0</v>
      </c>
      <c r="H411" s="7">
        <f t="shared" si="206"/>
        <v>0</v>
      </c>
      <c r="I411" s="7">
        <f t="shared" si="206"/>
        <v>0</v>
      </c>
      <c r="J411" s="7">
        <f t="shared" si="206"/>
        <v>0</v>
      </c>
      <c r="K411" s="7">
        <f t="shared" si="207"/>
        <v>0</v>
      </c>
      <c r="L411" s="7">
        <f t="shared" si="207"/>
        <v>0</v>
      </c>
      <c r="M411" s="13"/>
      <c r="N411" s="13"/>
    </row>
    <row r="412" spans="2:14" ht="24" hidden="1">
      <c r="B412" s="15" t="s">
        <v>690</v>
      </c>
      <c r="C412" s="5" t="s">
        <v>58</v>
      </c>
      <c r="D412" s="6" t="s">
        <v>50</v>
      </c>
      <c r="E412" s="6" t="s">
        <v>692</v>
      </c>
      <c r="F412" s="5"/>
      <c r="G412" s="7">
        <f t="shared" si="206"/>
        <v>0</v>
      </c>
      <c r="H412" s="7">
        <f t="shared" si="206"/>
        <v>0</v>
      </c>
      <c r="I412" s="7">
        <f t="shared" si="206"/>
        <v>0</v>
      </c>
      <c r="J412" s="7">
        <f t="shared" si="206"/>
        <v>0</v>
      </c>
      <c r="K412" s="7">
        <f t="shared" si="207"/>
        <v>0</v>
      </c>
      <c r="L412" s="7">
        <f t="shared" si="207"/>
        <v>0</v>
      </c>
      <c r="M412" s="13"/>
      <c r="N412" s="13"/>
    </row>
    <row r="413" spans="2:14" ht="24" hidden="1">
      <c r="B413" s="15" t="s">
        <v>105</v>
      </c>
      <c r="C413" s="5" t="s">
        <v>58</v>
      </c>
      <c r="D413" s="6" t="s">
        <v>50</v>
      </c>
      <c r="E413" s="6" t="s">
        <v>692</v>
      </c>
      <c r="F413" s="5" t="s">
        <v>192</v>
      </c>
      <c r="G413" s="7">
        <v>0</v>
      </c>
      <c r="H413" s="7">
        <f>I413-G413</f>
        <v>0</v>
      </c>
      <c r="I413" s="7">
        <v>0</v>
      </c>
      <c r="J413" s="7">
        <v>0</v>
      </c>
      <c r="K413" s="7">
        <f>L413-J413</f>
        <v>0</v>
      </c>
      <c r="L413" s="7">
        <v>0</v>
      </c>
      <c r="M413" s="13"/>
      <c r="N413" s="13"/>
    </row>
    <row r="414" spans="2:14" ht="18.75" customHeight="1">
      <c r="B414" s="15" t="s">
        <v>615</v>
      </c>
      <c r="C414" s="5" t="s">
        <v>58</v>
      </c>
      <c r="D414" s="5" t="s">
        <v>51</v>
      </c>
      <c r="E414" s="5"/>
      <c r="F414" s="5"/>
      <c r="G414" s="7">
        <f aca="true" t="shared" si="208" ref="G414:L414">G415+G424</f>
        <v>0</v>
      </c>
      <c r="H414" s="7">
        <f t="shared" si="208"/>
        <v>393510</v>
      </c>
      <c r="I414" s="7">
        <f t="shared" si="208"/>
        <v>393510</v>
      </c>
      <c r="J414" s="7">
        <f t="shared" si="208"/>
        <v>393510</v>
      </c>
      <c r="K414" s="7">
        <f t="shared" si="208"/>
        <v>-393510</v>
      </c>
      <c r="L414" s="7">
        <f t="shared" si="208"/>
        <v>0</v>
      </c>
      <c r="M414" s="13"/>
      <c r="N414" s="13"/>
    </row>
    <row r="415" spans="2:14" ht="24">
      <c r="B415" s="15" t="s">
        <v>485</v>
      </c>
      <c r="C415" s="5" t="s">
        <v>58</v>
      </c>
      <c r="D415" s="5" t="s">
        <v>51</v>
      </c>
      <c r="E415" s="5" t="s">
        <v>255</v>
      </c>
      <c r="F415" s="5"/>
      <c r="G415" s="7">
        <f aca="true" t="shared" si="209" ref="G415:L415">G416+G420</f>
        <v>0</v>
      </c>
      <c r="H415" s="7">
        <f t="shared" si="209"/>
        <v>393510</v>
      </c>
      <c r="I415" s="7">
        <f t="shared" si="209"/>
        <v>393510</v>
      </c>
      <c r="J415" s="7">
        <f t="shared" si="209"/>
        <v>393510</v>
      </c>
      <c r="K415" s="7">
        <f t="shared" si="209"/>
        <v>-393510</v>
      </c>
      <c r="L415" s="7">
        <f t="shared" si="209"/>
        <v>0</v>
      </c>
      <c r="M415" s="13"/>
      <c r="N415" s="13"/>
    </row>
    <row r="416" spans="2:14" ht="12.75" hidden="1">
      <c r="B416" s="15" t="s">
        <v>328</v>
      </c>
      <c r="C416" s="5" t="s">
        <v>58</v>
      </c>
      <c r="D416" s="5" t="s">
        <v>51</v>
      </c>
      <c r="E416" s="5" t="s">
        <v>247</v>
      </c>
      <c r="F416" s="5"/>
      <c r="G416" s="7">
        <f aca="true" t="shared" si="210" ref="G416:J418">G417</f>
        <v>0</v>
      </c>
      <c r="H416" s="7">
        <f t="shared" si="210"/>
        <v>0</v>
      </c>
      <c r="I416" s="7">
        <f t="shared" si="210"/>
        <v>0</v>
      </c>
      <c r="J416" s="7">
        <f t="shared" si="210"/>
        <v>0</v>
      </c>
      <c r="K416" s="7">
        <f aca="true" t="shared" si="211" ref="K416:L418">K417</f>
        <v>0</v>
      </c>
      <c r="L416" s="7">
        <f t="shared" si="211"/>
        <v>0</v>
      </c>
      <c r="M416" s="13"/>
      <c r="N416" s="13"/>
    </row>
    <row r="417" spans="2:14" ht="24" hidden="1">
      <c r="B417" s="15" t="s">
        <v>329</v>
      </c>
      <c r="C417" s="5" t="s">
        <v>58</v>
      </c>
      <c r="D417" s="5" t="s">
        <v>51</v>
      </c>
      <c r="E417" s="5" t="s">
        <v>102</v>
      </c>
      <c r="F417" s="5"/>
      <c r="G417" s="7">
        <f t="shared" si="210"/>
        <v>0</v>
      </c>
      <c r="H417" s="7">
        <f t="shared" si="210"/>
        <v>0</v>
      </c>
      <c r="I417" s="7">
        <f t="shared" si="210"/>
        <v>0</v>
      </c>
      <c r="J417" s="7">
        <f t="shared" si="210"/>
        <v>0</v>
      </c>
      <c r="K417" s="7">
        <f t="shared" si="211"/>
        <v>0</v>
      </c>
      <c r="L417" s="7">
        <f t="shared" si="211"/>
        <v>0</v>
      </c>
      <c r="M417" s="13"/>
      <c r="N417" s="13"/>
    </row>
    <row r="418" spans="2:14" ht="12.75" hidden="1">
      <c r="B418" s="15" t="s">
        <v>616</v>
      </c>
      <c r="C418" s="5" t="s">
        <v>58</v>
      </c>
      <c r="D418" s="5" t="s">
        <v>51</v>
      </c>
      <c r="E418" s="5" t="s">
        <v>617</v>
      </c>
      <c r="F418" s="5"/>
      <c r="G418" s="7">
        <f t="shared" si="210"/>
        <v>0</v>
      </c>
      <c r="H418" s="7">
        <f t="shared" si="210"/>
        <v>0</v>
      </c>
      <c r="I418" s="7">
        <f t="shared" si="210"/>
        <v>0</v>
      </c>
      <c r="J418" s="7">
        <f t="shared" si="210"/>
        <v>0</v>
      </c>
      <c r="K418" s="7">
        <f t="shared" si="211"/>
        <v>0</v>
      </c>
      <c r="L418" s="7">
        <f t="shared" si="211"/>
        <v>0</v>
      </c>
      <c r="M418" s="13"/>
      <c r="N418" s="13"/>
    </row>
    <row r="419" spans="2:14" ht="12.75" hidden="1">
      <c r="B419" s="15" t="s">
        <v>108</v>
      </c>
      <c r="C419" s="5" t="s">
        <v>58</v>
      </c>
      <c r="D419" s="5" t="s">
        <v>51</v>
      </c>
      <c r="E419" s="5" t="s">
        <v>617</v>
      </c>
      <c r="F419" s="5" t="s">
        <v>189</v>
      </c>
      <c r="G419" s="7">
        <v>0</v>
      </c>
      <c r="H419" s="7">
        <f>I419-G419</f>
        <v>0</v>
      </c>
      <c r="I419" s="7">
        <v>0</v>
      </c>
      <c r="J419" s="7">
        <v>0</v>
      </c>
      <c r="K419" s="7">
        <f>L419-J419</f>
        <v>0</v>
      </c>
      <c r="L419" s="7">
        <v>0</v>
      </c>
      <c r="M419" s="13"/>
      <c r="N419" s="13"/>
    </row>
    <row r="420" spans="2:14" ht="24">
      <c r="B420" s="15" t="s">
        <v>324</v>
      </c>
      <c r="C420" s="5" t="s">
        <v>58</v>
      </c>
      <c r="D420" s="5" t="s">
        <v>51</v>
      </c>
      <c r="E420" s="5" t="s">
        <v>246</v>
      </c>
      <c r="F420" s="5"/>
      <c r="G420" s="7">
        <f aca="true" t="shared" si="212" ref="G420:J422">G421</f>
        <v>0</v>
      </c>
      <c r="H420" s="7">
        <f t="shared" si="212"/>
        <v>393510</v>
      </c>
      <c r="I420" s="7">
        <f t="shared" si="212"/>
        <v>393510</v>
      </c>
      <c r="J420" s="7">
        <f t="shared" si="212"/>
        <v>393510</v>
      </c>
      <c r="K420" s="7">
        <f aca="true" t="shared" si="213" ref="K420:L422">K421</f>
        <v>-393510</v>
      </c>
      <c r="L420" s="7">
        <f t="shared" si="213"/>
        <v>0</v>
      </c>
      <c r="M420" s="13"/>
      <c r="N420" s="13"/>
    </row>
    <row r="421" spans="2:14" ht="24">
      <c r="B421" s="15" t="s">
        <v>715</v>
      </c>
      <c r="C421" s="5" t="s">
        <v>58</v>
      </c>
      <c r="D421" s="5" t="s">
        <v>51</v>
      </c>
      <c r="E421" s="5" t="s">
        <v>717</v>
      </c>
      <c r="F421" s="5"/>
      <c r="G421" s="7">
        <f t="shared" si="212"/>
        <v>0</v>
      </c>
      <c r="H421" s="7">
        <f t="shared" si="212"/>
        <v>393510</v>
      </c>
      <c r="I421" s="7">
        <f t="shared" si="212"/>
        <v>393510</v>
      </c>
      <c r="J421" s="7">
        <f t="shared" si="212"/>
        <v>393510</v>
      </c>
      <c r="K421" s="7">
        <f t="shared" si="213"/>
        <v>-393510</v>
      </c>
      <c r="L421" s="7">
        <f t="shared" si="213"/>
        <v>0</v>
      </c>
      <c r="M421" s="13"/>
      <c r="N421" s="13"/>
    </row>
    <row r="422" spans="2:14" ht="36">
      <c r="B422" s="15" t="s">
        <v>716</v>
      </c>
      <c r="C422" s="5" t="s">
        <v>58</v>
      </c>
      <c r="D422" s="5" t="s">
        <v>51</v>
      </c>
      <c r="E422" s="5" t="s">
        <v>718</v>
      </c>
      <c r="F422" s="5"/>
      <c r="G422" s="7">
        <f t="shared" si="212"/>
        <v>0</v>
      </c>
      <c r="H422" s="7">
        <f t="shared" si="212"/>
        <v>393510</v>
      </c>
      <c r="I422" s="7">
        <f t="shared" si="212"/>
        <v>393510</v>
      </c>
      <c r="J422" s="7">
        <f t="shared" si="212"/>
        <v>393510</v>
      </c>
      <c r="K422" s="7">
        <f t="shared" si="213"/>
        <v>-393510</v>
      </c>
      <c r="L422" s="7">
        <f t="shared" si="213"/>
        <v>0</v>
      </c>
      <c r="M422" s="13"/>
      <c r="N422" s="13"/>
    </row>
    <row r="423" spans="2:14" ht="24">
      <c r="B423" s="15" t="s">
        <v>105</v>
      </c>
      <c r="C423" s="5" t="s">
        <v>58</v>
      </c>
      <c r="D423" s="5" t="s">
        <v>51</v>
      </c>
      <c r="E423" s="5" t="s">
        <v>718</v>
      </c>
      <c r="F423" s="5" t="s">
        <v>192</v>
      </c>
      <c r="G423" s="7">
        <v>0</v>
      </c>
      <c r="H423" s="7">
        <f>I423-G423</f>
        <v>393510</v>
      </c>
      <c r="I423" s="7">
        <v>393510</v>
      </c>
      <c r="J423" s="7">
        <v>393510</v>
      </c>
      <c r="K423" s="7">
        <f>L423-J423</f>
        <v>-393510</v>
      </c>
      <c r="L423" s="7">
        <v>0</v>
      </c>
      <c r="M423" s="13"/>
      <c r="N423" s="13"/>
    </row>
    <row r="424" spans="2:14" ht="24" hidden="1">
      <c r="B424" s="15" t="s">
        <v>484</v>
      </c>
      <c r="C424" s="5" t="s">
        <v>58</v>
      </c>
      <c r="D424" s="5" t="s">
        <v>51</v>
      </c>
      <c r="E424" s="5" t="s">
        <v>256</v>
      </c>
      <c r="F424" s="5"/>
      <c r="G424" s="7">
        <f aca="true" t="shared" si="214" ref="G424:J427">G425</f>
        <v>0</v>
      </c>
      <c r="H424" s="7">
        <f t="shared" si="214"/>
        <v>0</v>
      </c>
      <c r="I424" s="7">
        <f t="shared" si="214"/>
        <v>0</v>
      </c>
      <c r="J424" s="7">
        <f t="shared" si="214"/>
        <v>0</v>
      </c>
      <c r="K424" s="7">
        <f aca="true" t="shared" si="215" ref="K424:L427">K425</f>
        <v>0</v>
      </c>
      <c r="L424" s="7">
        <f t="shared" si="215"/>
        <v>0</v>
      </c>
      <c r="M424" s="13"/>
      <c r="N424" s="13"/>
    </row>
    <row r="425" spans="2:14" ht="12.75" hidden="1">
      <c r="B425" s="15" t="s">
        <v>474</v>
      </c>
      <c r="C425" s="5" t="s">
        <v>58</v>
      </c>
      <c r="D425" s="5" t="s">
        <v>51</v>
      </c>
      <c r="E425" s="5" t="s">
        <v>472</v>
      </c>
      <c r="F425" s="5"/>
      <c r="G425" s="7">
        <f t="shared" si="214"/>
        <v>0</v>
      </c>
      <c r="H425" s="7">
        <f t="shared" si="214"/>
        <v>0</v>
      </c>
      <c r="I425" s="7">
        <f t="shared" si="214"/>
        <v>0</v>
      </c>
      <c r="J425" s="7">
        <f t="shared" si="214"/>
        <v>0</v>
      </c>
      <c r="K425" s="7">
        <f t="shared" si="215"/>
        <v>0</v>
      </c>
      <c r="L425" s="7">
        <f t="shared" si="215"/>
        <v>0</v>
      </c>
      <c r="M425" s="13"/>
      <c r="N425" s="13"/>
    </row>
    <row r="426" spans="2:14" ht="24" hidden="1">
      <c r="B426" s="15" t="s">
        <v>572</v>
      </c>
      <c r="C426" s="5" t="s">
        <v>58</v>
      </c>
      <c r="D426" s="5" t="s">
        <v>51</v>
      </c>
      <c r="E426" s="5" t="s">
        <v>473</v>
      </c>
      <c r="F426" s="5"/>
      <c r="G426" s="7">
        <f t="shared" si="214"/>
        <v>0</v>
      </c>
      <c r="H426" s="7">
        <f t="shared" si="214"/>
        <v>0</v>
      </c>
      <c r="I426" s="7">
        <f t="shared" si="214"/>
        <v>0</v>
      </c>
      <c r="J426" s="7">
        <f t="shared" si="214"/>
        <v>0</v>
      </c>
      <c r="K426" s="7">
        <f t="shared" si="215"/>
        <v>0</v>
      </c>
      <c r="L426" s="7">
        <f t="shared" si="215"/>
        <v>0</v>
      </c>
      <c r="M426" s="13"/>
      <c r="N426" s="13"/>
    </row>
    <row r="427" spans="2:14" ht="12.75" hidden="1">
      <c r="B427" s="15" t="s">
        <v>220</v>
      </c>
      <c r="C427" s="5" t="s">
        <v>58</v>
      </c>
      <c r="D427" s="5" t="s">
        <v>51</v>
      </c>
      <c r="E427" s="5" t="s">
        <v>719</v>
      </c>
      <c r="F427" s="5"/>
      <c r="G427" s="7">
        <f t="shared" si="214"/>
        <v>0</v>
      </c>
      <c r="H427" s="7">
        <f t="shared" si="214"/>
        <v>0</v>
      </c>
      <c r="I427" s="7">
        <f t="shared" si="214"/>
        <v>0</v>
      </c>
      <c r="J427" s="7">
        <f t="shared" si="214"/>
        <v>0</v>
      </c>
      <c r="K427" s="7">
        <f t="shared" si="215"/>
        <v>0</v>
      </c>
      <c r="L427" s="7">
        <f t="shared" si="215"/>
        <v>0</v>
      </c>
      <c r="M427" s="13"/>
      <c r="N427" s="13"/>
    </row>
    <row r="428" spans="2:14" ht="12.75" hidden="1">
      <c r="B428" s="15" t="s">
        <v>108</v>
      </c>
      <c r="C428" s="5" t="s">
        <v>58</v>
      </c>
      <c r="D428" s="5" t="s">
        <v>51</v>
      </c>
      <c r="E428" s="5" t="s">
        <v>719</v>
      </c>
      <c r="F428" s="5" t="s">
        <v>189</v>
      </c>
      <c r="G428" s="7">
        <v>0</v>
      </c>
      <c r="H428" s="7">
        <f>I428-G428</f>
        <v>0</v>
      </c>
      <c r="I428" s="7">
        <v>0</v>
      </c>
      <c r="J428" s="7">
        <v>0</v>
      </c>
      <c r="K428" s="7">
        <f>L428-J428</f>
        <v>0</v>
      </c>
      <c r="L428" s="7">
        <v>0</v>
      </c>
      <c r="M428" s="13"/>
      <c r="N428" s="13"/>
    </row>
    <row r="429" spans="2:14" ht="12.75">
      <c r="B429" s="15" t="s">
        <v>177</v>
      </c>
      <c r="C429" s="5" t="s">
        <v>60</v>
      </c>
      <c r="D429" s="6"/>
      <c r="E429" s="6"/>
      <c r="F429" s="5"/>
      <c r="G429" s="7">
        <f aca="true" t="shared" si="216" ref="G429:L429">G430+G500+G591+G664+G671+G678</f>
        <v>562406947.68</v>
      </c>
      <c r="H429" s="7">
        <f t="shared" si="216"/>
        <v>-25099183.239999987</v>
      </c>
      <c r="I429" s="7">
        <f t="shared" si="216"/>
        <v>537307764.44</v>
      </c>
      <c r="J429" s="7">
        <f t="shared" si="216"/>
        <v>548821170.8</v>
      </c>
      <c r="K429" s="7" t="e">
        <f t="shared" si="216"/>
        <v>#REF!</v>
      </c>
      <c r="L429" s="7" t="e">
        <f t="shared" si="216"/>
        <v>#REF!</v>
      </c>
      <c r="M429" s="13"/>
      <c r="N429" s="13"/>
    </row>
    <row r="430" spans="2:14" ht="12.75">
      <c r="B430" s="15" t="s">
        <v>9</v>
      </c>
      <c r="C430" s="5" t="s">
        <v>60</v>
      </c>
      <c r="D430" s="6" t="s">
        <v>49</v>
      </c>
      <c r="E430" s="6"/>
      <c r="F430" s="5"/>
      <c r="G430" s="7">
        <f aca="true" t="shared" si="217" ref="G430:L430">G436+G445+G448+G486+G431</f>
        <v>127173053</v>
      </c>
      <c r="H430" s="7">
        <f t="shared" si="217"/>
        <v>19917910</v>
      </c>
      <c r="I430" s="7">
        <f t="shared" si="217"/>
        <v>147090963</v>
      </c>
      <c r="J430" s="7">
        <f t="shared" si="217"/>
        <v>219253671.72</v>
      </c>
      <c r="K430" s="7">
        <f t="shared" si="217"/>
        <v>-147090963</v>
      </c>
      <c r="L430" s="7">
        <f t="shared" si="217"/>
        <v>0</v>
      </c>
      <c r="M430" s="13"/>
      <c r="N430" s="13"/>
    </row>
    <row r="431" spans="2:14" ht="36" hidden="1">
      <c r="B431" s="15" t="s">
        <v>724</v>
      </c>
      <c r="C431" s="5" t="s">
        <v>60</v>
      </c>
      <c r="D431" s="6" t="s">
        <v>49</v>
      </c>
      <c r="E431" s="6" t="s">
        <v>385</v>
      </c>
      <c r="F431" s="5"/>
      <c r="G431" s="7">
        <f aca="true" t="shared" si="218" ref="G431:J434">G432</f>
        <v>0</v>
      </c>
      <c r="H431" s="7">
        <f t="shared" si="218"/>
        <v>0</v>
      </c>
      <c r="I431" s="7">
        <f t="shared" si="218"/>
        <v>0</v>
      </c>
      <c r="J431" s="7">
        <f t="shared" si="218"/>
        <v>0</v>
      </c>
      <c r="K431" s="7">
        <f aca="true" t="shared" si="219" ref="K431:L434">K432</f>
        <v>0</v>
      </c>
      <c r="L431" s="7">
        <f t="shared" si="219"/>
        <v>0</v>
      </c>
      <c r="M431" s="13"/>
      <c r="N431" s="13"/>
    </row>
    <row r="432" spans="2:14" ht="12.75" hidden="1">
      <c r="B432" s="15" t="s">
        <v>451</v>
      </c>
      <c r="C432" s="5" t="s">
        <v>60</v>
      </c>
      <c r="D432" s="6" t="s">
        <v>49</v>
      </c>
      <c r="E432" s="6" t="s">
        <v>384</v>
      </c>
      <c r="F432" s="5"/>
      <c r="G432" s="7">
        <f t="shared" si="218"/>
        <v>0</v>
      </c>
      <c r="H432" s="7">
        <f t="shared" si="218"/>
        <v>0</v>
      </c>
      <c r="I432" s="7">
        <f t="shared" si="218"/>
        <v>0</v>
      </c>
      <c r="J432" s="7">
        <f t="shared" si="218"/>
        <v>0</v>
      </c>
      <c r="K432" s="7">
        <f t="shared" si="219"/>
        <v>0</v>
      </c>
      <c r="L432" s="7">
        <f t="shared" si="219"/>
        <v>0</v>
      </c>
      <c r="M432" s="13"/>
      <c r="N432" s="13"/>
    </row>
    <row r="433" spans="2:14" ht="12.75" hidden="1">
      <c r="B433" s="15" t="s">
        <v>452</v>
      </c>
      <c r="C433" s="5" t="s">
        <v>60</v>
      </c>
      <c r="D433" s="6" t="s">
        <v>49</v>
      </c>
      <c r="E433" s="6" t="s">
        <v>97</v>
      </c>
      <c r="F433" s="5"/>
      <c r="G433" s="7">
        <f t="shared" si="218"/>
        <v>0</v>
      </c>
      <c r="H433" s="7">
        <f t="shared" si="218"/>
        <v>0</v>
      </c>
      <c r="I433" s="7">
        <f t="shared" si="218"/>
        <v>0</v>
      </c>
      <c r="J433" s="7">
        <f t="shared" si="218"/>
        <v>0</v>
      </c>
      <c r="K433" s="7">
        <f t="shared" si="219"/>
        <v>0</v>
      </c>
      <c r="L433" s="7">
        <f t="shared" si="219"/>
        <v>0</v>
      </c>
      <c r="M433" s="13"/>
      <c r="N433" s="13"/>
    </row>
    <row r="434" spans="2:14" ht="12.75" hidden="1">
      <c r="B434" s="15" t="s">
        <v>725</v>
      </c>
      <c r="C434" s="5" t="s">
        <v>60</v>
      </c>
      <c r="D434" s="6" t="s">
        <v>49</v>
      </c>
      <c r="E434" s="6" t="s">
        <v>726</v>
      </c>
      <c r="F434" s="5"/>
      <c r="G434" s="7">
        <f t="shared" si="218"/>
        <v>0</v>
      </c>
      <c r="H434" s="7">
        <f t="shared" si="218"/>
        <v>0</v>
      </c>
      <c r="I434" s="7">
        <f t="shared" si="218"/>
        <v>0</v>
      </c>
      <c r="J434" s="7">
        <f t="shared" si="218"/>
        <v>0</v>
      </c>
      <c r="K434" s="7">
        <f t="shared" si="219"/>
        <v>0</v>
      </c>
      <c r="L434" s="7">
        <f t="shared" si="219"/>
        <v>0</v>
      </c>
      <c r="M434" s="13"/>
      <c r="N434" s="13"/>
    </row>
    <row r="435" spans="2:14" ht="24" hidden="1">
      <c r="B435" s="15" t="s">
        <v>106</v>
      </c>
      <c r="C435" s="5" t="s">
        <v>60</v>
      </c>
      <c r="D435" s="6" t="s">
        <v>49</v>
      </c>
      <c r="E435" s="6" t="s">
        <v>726</v>
      </c>
      <c r="F435" s="5" t="s">
        <v>193</v>
      </c>
      <c r="G435" s="7">
        <v>0</v>
      </c>
      <c r="H435" s="7">
        <f>I435-G435</f>
        <v>0</v>
      </c>
      <c r="I435" s="7">
        <v>0</v>
      </c>
      <c r="J435" s="7">
        <v>0</v>
      </c>
      <c r="K435" s="7">
        <f>L435-J435</f>
        <v>0</v>
      </c>
      <c r="L435" s="7">
        <v>0</v>
      </c>
      <c r="M435" s="13"/>
      <c r="N435" s="13"/>
    </row>
    <row r="436" spans="2:14" ht="12.75" hidden="1">
      <c r="B436" s="15" t="s">
        <v>217</v>
      </c>
      <c r="C436" s="5" t="s">
        <v>60</v>
      </c>
      <c r="D436" s="6" t="s">
        <v>49</v>
      </c>
      <c r="E436" s="6" t="s">
        <v>99</v>
      </c>
      <c r="F436" s="5"/>
      <c r="G436" s="7">
        <f aca="true" t="shared" si="220" ref="G436:L436">G437+G441+G439+G443</f>
        <v>0</v>
      </c>
      <c r="H436" s="7">
        <f t="shared" si="220"/>
        <v>0</v>
      </c>
      <c r="I436" s="7">
        <f t="shared" si="220"/>
        <v>0</v>
      </c>
      <c r="J436" s="7">
        <f t="shared" si="220"/>
        <v>0</v>
      </c>
      <c r="K436" s="7">
        <f t="shared" si="220"/>
        <v>0</v>
      </c>
      <c r="L436" s="7">
        <f t="shared" si="220"/>
        <v>0</v>
      </c>
      <c r="M436" s="13"/>
      <c r="N436" s="13"/>
    </row>
    <row r="437" spans="2:14" ht="12.75" hidden="1">
      <c r="B437" s="15" t="s">
        <v>140</v>
      </c>
      <c r="C437" s="5" t="s">
        <v>60</v>
      </c>
      <c r="D437" s="6" t="s">
        <v>49</v>
      </c>
      <c r="E437" s="6" t="s">
        <v>84</v>
      </c>
      <c r="F437" s="5"/>
      <c r="G437" s="7">
        <f aca="true" t="shared" si="221" ref="G437:L437">G438</f>
        <v>0</v>
      </c>
      <c r="H437" s="7">
        <f t="shared" si="221"/>
        <v>0</v>
      </c>
      <c r="I437" s="7">
        <f t="shared" si="221"/>
        <v>0</v>
      </c>
      <c r="J437" s="7">
        <f t="shared" si="221"/>
        <v>0</v>
      </c>
      <c r="K437" s="7">
        <f t="shared" si="221"/>
        <v>0</v>
      </c>
      <c r="L437" s="7">
        <f t="shared" si="221"/>
        <v>0</v>
      </c>
      <c r="M437" s="13"/>
      <c r="N437" s="13"/>
    </row>
    <row r="438" spans="2:14" ht="24" hidden="1">
      <c r="B438" s="15" t="s">
        <v>106</v>
      </c>
      <c r="C438" s="5" t="s">
        <v>60</v>
      </c>
      <c r="D438" s="6" t="s">
        <v>49</v>
      </c>
      <c r="E438" s="6" t="s">
        <v>84</v>
      </c>
      <c r="F438" s="5">
        <v>600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13"/>
      <c r="N438" s="13"/>
    </row>
    <row r="439" spans="2:14" ht="12.75" hidden="1">
      <c r="B439" s="15" t="s">
        <v>231</v>
      </c>
      <c r="C439" s="5" t="s">
        <v>60</v>
      </c>
      <c r="D439" s="6" t="s">
        <v>49</v>
      </c>
      <c r="E439" s="6" t="s">
        <v>789</v>
      </c>
      <c r="F439" s="5"/>
      <c r="G439" s="7">
        <f aca="true" t="shared" si="222" ref="G439:L439">G440</f>
        <v>0</v>
      </c>
      <c r="H439" s="7">
        <f t="shared" si="222"/>
        <v>0</v>
      </c>
      <c r="I439" s="7">
        <f t="shared" si="222"/>
        <v>0</v>
      </c>
      <c r="J439" s="7">
        <f t="shared" si="222"/>
        <v>0</v>
      </c>
      <c r="K439" s="7">
        <f t="shared" si="222"/>
        <v>0</v>
      </c>
      <c r="L439" s="7">
        <f t="shared" si="222"/>
        <v>0</v>
      </c>
      <c r="M439" s="13"/>
      <c r="N439" s="13"/>
    </row>
    <row r="440" spans="2:14" ht="24" hidden="1">
      <c r="B440" s="15" t="s">
        <v>106</v>
      </c>
      <c r="C440" s="5" t="s">
        <v>60</v>
      </c>
      <c r="D440" s="6" t="s">
        <v>49</v>
      </c>
      <c r="E440" s="6" t="s">
        <v>789</v>
      </c>
      <c r="F440" s="5" t="s">
        <v>193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13"/>
      <c r="N440" s="13"/>
    </row>
    <row r="441" spans="2:14" ht="12.75" hidden="1">
      <c r="B441" s="15" t="s">
        <v>141</v>
      </c>
      <c r="C441" s="5" t="s">
        <v>60</v>
      </c>
      <c r="D441" s="6" t="s">
        <v>49</v>
      </c>
      <c r="E441" s="6" t="s">
        <v>790</v>
      </c>
      <c r="F441" s="5"/>
      <c r="G441" s="7">
        <f aca="true" t="shared" si="223" ref="G441:L441">G442</f>
        <v>0</v>
      </c>
      <c r="H441" s="7">
        <f t="shared" si="223"/>
        <v>0</v>
      </c>
      <c r="I441" s="7">
        <f t="shared" si="223"/>
        <v>0</v>
      </c>
      <c r="J441" s="7">
        <f t="shared" si="223"/>
        <v>0</v>
      </c>
      <c r="K441" s="7">
        <f t="shared" si="223"/>
        <v>0</v>
      </c>
      <c r="L441" s="7">
        <f t="shared" si="223"/>
        <v>0</v>
      </c>
      <c r="M441" s="13"/>
      <c r="N441" s="13"/>
    </row>
    <row r="442" spans="2:14" ht="24" hidden="1">
      <c r="B442" s="15" t="s">
        <v>106</v>
      </c>
      <c r="C442" s="5" t="s">
        <v>60</v>
      </c>
      <c r="D442" s="6" t="s">
        <v>49</v>
      </c>
      <c r="E442" s="6" t="s">
        <v>790</v>
      </c>
      <c r="F442" s="5">
        <v>600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13"/>
      <c r="N442" s="13"/>
    </row>
    <row r="443" spans="2:14" ht="24" hidden="1">
      <c r="B443" s="15" t="s">
        <v>232</v>
      </c>
      <c r="C443" s="5" t="s">
        <v>60</v>
      </c>
      <c r="D443" s="6" t="s">
        <v>49</v>
      </c>
      <c r="E443" s="6" t="s">
        <v>791</v>
      </c>
      <c r="F443" s="5"/>
      <c r="G443" s="7">
        <f aca="true" t="shared" si="224" ref="G443:L443">G444</f>
        <v>0</v>
      </c>
      <c r="H443" s="7">
        <f t="shared" si="224"/>
        <v>0</v>
      </c>
      <c r="I443" s="7">
        <f t="shared" si="224"/>
        <v>0</v>
      </c>
      <c r="J443" s="7">
        <f t="shared" si="224"/>
        <v>0</v>
      </c>
      <c r="K443" s="7">
        <f t="shared" si="224"/>
        <v>0</v>
      </c>
      <c r="L443" s="7">
        <f t="shared" si="224"/>
        <v>0</v>
      </c>
      <c r="M443" s="13"/>
      <c r="N443" s="13"/>
    </row>
    <row r="444" spans="2:14" ht="24" hidden="1">
      <c r="B444" s="15" t="s">
        <v>106</v>
      </c>
      <c r="C444" s="5" t="s">
        <v>60</v>
      </c>
      <c r="D444" s="6" t="s">
        <v>49</v>
      </c>
      <c r="E444" s="6" t="s">
        <v>791</v>
      </c>
      <c r="F444" s="5" t="s">
        <v>193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13"/>
      <c r="N444" s="13"/>
    </row>
    <row r="445" spans="2:14" ht="36" hidden="1">
      <c r="B445" s="15" t="s">
        <v>144</v>
      </c>
      <c r="C445" s="5" t="s">
        <v>60</v>
      </c>
      <c r="D445" s="6" t="s">
        <v>49</v>
      </c>
      <c r="E445" s="6" t="s">
        <v>91</v>
      </c>
      <c r="F445" s="5"/>
      <c r="G445" s="7">
        <f aca="true" t="shared" si="225" ref="G445:J446">G446</f>
        <v>0</v>
      </c>
      <c r="H445" s="7">
        <f t="shared" si="225"/>
        <v>0</v>
      </c>
      <c r="I445" s="7">
        <f t="shared" si="225"/>
        <v>0</v>
      </c>
      <c r="J445" s="7">
        <f t="shared" si="225"/>
        <v>0</v>
      </c>
      <c r="K445" s="7">
        <f>K446</f>
        <v>0</v>
      </c>
      <c r="L445" s="7">
        <f>L446</f>
        <v>0</v>
      </c>
      <c r="M445" s="13"/>
      <c r="N445" s="13"/>
    </row>
    <row r="446" spans="2:14" ht="36" hidden="1">
      <c r="B446" s="15" t="s">
        <v>792</v>
      </c>
      <c r="C446" s="27" t="s">
        <v>60</v>
      </c>
      <c r="D446" s="28" t="s">
        <v>49</v>
      </c>
      <c r="E446" s="6" t="s">
        <v>793</v>
      </c>
      <c r="F446" s="27"/>
      <c r="G446" s="29">
        <f t="shared" si="225"/>
        <v>0</v>
      </c>
      <c r="H446" s="29">
        <f t="shared" si="225"/>
        <v>0</v>
      </c>
      <c r="I446" s="29">
        <f t="shared" si="225"/>
        <v>0</v>
      </c>
      <c r="J446" s="29">
        <f t="shared" si="225"/>
        <v>0</v>
      </c>
      <c r="K446" s="29">
        <f>K447</f>
        <v>0</v>
      </c>
      <c r="L446" s="29">
        <f>L447</f>
        <v>0</v>
      </c>
      <c r="M446" s="13"/>
      <c r="N446" s="13"/>
    </row>
    <row r="447" spans="2:14" ht="24" hidden="1">
      <c r="B447" s="15" t="s">
        <v>111</v>
      </c>
      <c r="C447" s="27" t="s">
        <v>60</v>
      </c>
      <c r="D447" s="28" t="s">
        <v>49</v>
      </c>
      <c r="E447" s="6" t="s">
        <v>793</v>
      </c>
      <c r="F447" s="27" t="s">
        <v>200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13"/>
      <c r="N447" s="13"/>
    </row>
    <row r="448" spans="2:14" ht="24">
      <c r="B448" s="15" t="s">
        <v>334</v>
      </c>
      <c r="C448" s="5" t="s">
        <v>60</v>
      </c>
      <c r="D448" s="6" t="s">
        <v>49</v>
      </c>
      <c r="E448" s="6" t="s">
        <v>254</v>
      </c>
      <c r="F448" s="5"/>
      <c r="G448" s="7">
        <f aca="true" t="shared" si="226" ref="G448:L448">G449</f>
        <v>127173053</v>
      </c>
      <c r="H448" s="7">
        <f t="shared" si="226"/>
        <v>19917910</v>
      </c>
      <c r="I448" s="7">
        <f t="shared" si="226"/>
        <v>147090963</v>
      </c>
      <c r="J448" s="7">
        <f t="shared" si="226"/>
        <v>219253671.72</v>
      </c>
      <c r="K448" s="7">
        <f t="shared" si="226"/>
        <v>-147090963</v>
      </c>
      <c r="L448" s="7">
        <f t="shared" si="226"/>
        <v>0</v>
      </c>
      <c r="M448" s="13"/>
      <c r="N448" s="13"/>
    </row>
    <row r="449" spans="2:14" ht="12.75">
      <c r="B449" s="15" t="s">
        <v>354</v>
      </c>
      <c r="C449" s="5" t="s">
        <v>60</v>
      </c>
      <c r="D449" s="6" t="s">
        <v>49</v>
      </c>
      <c r="E449" s="6" t="s">
        <v>275</v>
      </c>
      <c r="F449" s="5"/>
      <c r="G449" s="7">
        <f aca="true" t="shared" si="227" ref="G449:L449">G450+G463+G465+G467+G479+G474</f>
        <v>127173053</v>
      </c>
      <c r="H449" s="7">
        <f t="shared" si="227"/>
        <v>19917910</v>
      </c>
      <c r="I449" s="7">
        <f t="shared" si="227"/>
        <v>147090963</v>
      </c>
      <c r="J449" s="7">
        <f t="shared" si="227"/>
        <v>219253671.72</v>
      </c>
      <c r="K449" s="7">
        <f t="shared" si="227"/>
        <v>-147090963</v>
      </c>
      <c r="L449" s="7">
        <f t="shared" si="227"/>
        <v>0</v>
      </c>
      <c r="M449" s="13"/>
      <c r="N449" s="13"/>
    </row>
    <row r="450" spans="2:14" ht="24">
      <c r="B450" s="15" t="s">
        <v>355</v>
      </c>
      <c r="C450" s="5" t="s">
        <v>60</v>
      </c>
      <c r="D450" s="6" t="s">
        <v>49</v>
      </c>
      <c r="E450" s="6" t="s">
        <v>276</v>
      </c>
      <c r="F450" s="5"/>
      <c r="G450" s="7">
        <f>G451+G453+G455+G459+G461+G457</f>
        <v>126753053</v>
      </c>
      <c r="H450" s="7">
        <f>H451+H453+H455+H459+H461+H457+H498</f>
        <v>20337910</v>
      </c>
      <c r="I450" s="7">
        <f>I451+I453+I455+I459+I461+I457+I498</f>
        <v>147090963</v>
      </c>
      <c r="J450" s="7">
        <f>J451+J453+J455+J459+J461+J457</f>
        <v>147090963</v>
      </c>
      <c r="K450" s="7">
        <f>K451+K453+K455+K459+K461+K457</f>
        <v>-147090963</v>
      </c>
      <c r="L450" s="7">
        <f>L451+L453+L455+L459+L461+L457</f>
        <v>0</v>
      </c>
      <c r="M450" s="13"/>
      <c r="N450" s="13"/>
    </row>
    <row r="451" spans="2:14" ht="12.75">
      <c r="B451" s="15" t="s">
        <v>356</v>
      </c>
      <c r="C451" s="5" t="s">
        <v>60</v>
      </c>
      <c r="D451" s="6" t="s">
        <v>49</v>
      </c>
      <c r="E451" s="6" t="s">
        <v>277</v>
      </c>
      <c r="F451" s="5"/>
      <c r="G451" s="7">
        <f aca="true" t="shared" si="228" ref="G451:L451">G452</f>
        <v>41611300</v>
      </c>
      <c r="H451" s="7">
        <f t="shared" si="228"/>
        <v>13766100</v>
      </c>
      <c r="I451" s="7">
        <f t="shared" si="228"/>
        <v>55377400</v>
      </c>
      <c r="J451" s="7">
        <f t="shared" si="228"/>
        <v>55377400</v>
      </c>
      <c r="K451" s="7">
        <f t="shared" si="228"/>
        <v>-55377400</v>
      </c>
      <c r="L451" s="7">
        <f t="shared" si="228"/>
        <v>0</v>
      </c>
      <c r="M451" s="13"/>
      <c r="N451" s="13"/>
    </row>
    <row r="452" spans="2:14" ht="24">
      <c r="B452" s="15" t="s">
        <v>106</v>
      </c>
      <c r="C452" s="5" t="s">
        <v>60</v>
      </c>
      <c r="D452" s="6" t="s">
        <v>49</v>
      </c>
      <c r="E452" s="6" t="s">
        <v>277</v>
      </c>
      <c r="F452" s="5" t="s">
        <v>193</v>
      </c>
      <c r="G452" s="7">
        <v>41611300</v>
      </c>
      <c r="H452" s="7">
        <f>I452-G452</f>
        <v>13766100</v>
      </c>
      <c r="I452" s="7">
        <f>42532600+12844800</f>
        <v>55377400</v>
      </c>
      <c r="J452" s="7">
        <f>42532600+12844800</f>
        <v>55377400</v>
      </c>
      <c r="K452" s="7">
        <f>L452-J452</f>
        <v>-55377400</v>
      </c>
      <c r="L452" s="7">
        <v>0</v>
      </c>
      <c r="M452" s="13"/>
      <c r="N452" s="13"/>
    </row>
    <row r="453" spans="2:14" ht="75" customHeight="1">
      <c r="B453" s="16" t="s">
        <v>357</v>
      </c>
      <c r="C453" s="5" t="s">
        <v>60</v>
      </c>
      <c r="D453" s="6" t="s">
        <v>49</v>
      </c>
      <c r="E453" s="6" t="s">
        <v>278</v>
      </c>
      <c r="F453" s="5"/>
      <c r="G453" s="7">
        <f aca="true" t="shared" si="229" ref="G453:L453">G454</f>
        <v>85041753</v>
      </c>
      <c r="H453" s="7">
        <f t="shared" si="229"/>
        <v>6571810</v>
      </c>
      <c r="I453" s="7">
        <f t="shared" si="229"/>
        <v>91613563</v>
      </c>
      <c r="J453" s="7">
        <f t="shared" si="229"/>
        <v>91613563</v>
      </c>
      <c r="K453" s="7">
        <f t="shared" si="229"/>
        <v>-91613563</v>
      </c>
      <c r="L453" s="7">
        <f t="shared" si="229"/>
        <v>0</v>
      </c>
      <c r="M453" s="13"/>
      <c r="N453" s="13"/>
    </row>
    <row r="454" spans="2:14" ht="24">
      <c r="B454" s="15" t="s">
        <v>106</v>
      </c>
      <c r="C454" s="5" t="s">
        <v>60</v>
      </c>
      <c r="D454" s="6" t="s">
        <v>49</v>
      </c>
      <c r="E454" s="6" t="s">
        <v>278</v>
      </c>
      <c r="F454" s="5" t="s">
        <v>193</v>
      </c>
      <c r="G454" s="7">
        <v>85041753</v>
      </c>
      <c r="H454" s="7">
        <f>I454-G454</f>
        <v>6571810</v>
      </c>
      <c r="I454" s="7">
        <v>91613563</v>
      </c>
      <c r="J454" s="7">
        <v>91613563</v>
      </c>
      <c r="K454" s="7">
        <f>L454-J454</f>
        <v>-91613563</v>
      </c>
      <c r="L454" s="7">
        <v>0</v>
      </c>
      <c r="M454" s="13"/>
      <c r="N454" s="13"/>
    </row>
    <row r="455" spans="2:14" ht="12.75" hidden="1">
      <c r="B455" s="15" t="s">
        <v>231</v>
      </c>
      <c r="C455" s="5" t="s">
        <v>60</v>
      </c>
      <c r="D455" s="6" t="s">
        <v>49</v>
      </c>
      <c r="E455" s="6" t="s">
        <v>279</v>
      </c>
      <c r="F455" s="5"/>
      <c r="G455" s="7">
        <f aca="true" t="shared" si="230" ref="G455:L455">G456</f>
        <v>0</v>
      </c>
      <c r="H455" s="7">
        <f t="shared" si="230"/>
        <v>0</v>
      </c>
      <c r="I455" s="7">
        <f t="shared" si="230"/>
        <v>0</v>
      </c>
      <c r="J455" s="7">
        <f t="shared" si="230"/>
        <v>0</v>
      </c>
      <c r="K455" s="7">
        <f t="shared" si="230"/>
        <v>0</v>
      </c>
      <c r="L455" s="7">
        <f t="shared" si="230"/>
        <v>0</v>
      </c>
      <c r="M455" s="13"/>
      <c r="N455" s="13"/>
    </row>
    <row r="456" spans="2:14" ht="24" hidden="1">
      <c r="B456" s="15" t="s">
        <v>106</v>
      </c>
      <c r="C456" s="5" t="s">
        <v>60</v>
      </c>
      <c r="D456" s="6" t="s">
        <v>49</v>
      </c>
      <c r="E456" s="6" t="s">
        <v>279</v>
      </c>
      <c r="F456" s="5" t="s">
        <v>193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19"/>
      <c r="N456" s="19"/>
    </row>
    <row r="457" spans="2:14" ht="12.75" hidden="1">
      <c r="B457" s="15"/>
      <c r="C457" s="5" t="s">
        <v>60</v>
      </c>
      <c r="D457" s="6" t="s">
        <v>49</v>
      </c>
      <c r="E457" s="6" t="s">
        <v>794</v>
      </c>
      <c r="F457" s="5"/>
      <c r="G457" s="7">
        <f aca="true" t="shared" si="231" ref="G457:L457">G458</f>
        <v>0</v>
      </c>
      <c r="H457" s="7">
        <f t="shared" si="231"/>
        <v>0</v>
      </c>
      <c r="I457" s="7">
        <f t="shared" si="231"/>
        <v>0</v>
      </c>
      <c r="J457" s="7">
        <f t="shared" si="231"/>
        <v>0</v>
      </c>
      <c r="K457" s="7">
        <f t="shared" si="231"/>
        <v>0</v>
      </c>
      <c r="L457" s="7">
        <f t="shared" si="231"/>
        <v>0</v>
      </c>
      <c r="M457" s="19"/>
      <c r="N457" s="19"/>
    </row>
    <row r="458" spans="2:14" ht="24" hidden="1">
      <c r="B458" s="15" t="s">
        <v>106</v>
      </c>
      <c r="C458" s="5" t="s">
        <v>60</v>
      </c>
      <c r="D458" s="6" t="s">
        <v>49</v>
      </c>
      <c r="E458" s="6" t="s">
        <v>794</v>
      </c>
      <c r="F458" s="5" t="s">
        <v>193</v>
      </c>
      <c r="G458" s="7"/>
      <c r="H458" s="7">
        <f>I458-G458</f>
        <v>0</v>
      </c>
      <c r="I458" s="7"/>
      <c r="J458" s="7"/>
      <c r="K458" s="7">
        <f>L458-J458</f>
        <v>0</v>
      </c>
      <c r="L458" s="7"/>
      <c r="M458" s="19"/>
      <c r="N458" s="19"/>
    </row>
    <row r="459" spans="2:14" ht="24">
      <c r="B459" s="15" t="s">
        <v>232</v>
      </c>
      <c r="C459" s="5" t="s">
        <v>60</v>
      </c>
      <c r="D459" s="6" t="s">
        <v>49</v>
      </c>
      <c r="E459" s="6" t="s">
        <v>280</v>
      </c>
      <c r="F459" s="5"/>
      <c r="G459" s="7">
        <f aca="true" t="shared" si="232" ref="G459:L459">G460</f>
        <v>100000</v>
      </c>
      <c r="H459" s="7">
        <f t="shared" si="232"/>
        <v>0</v>
      </c>
      <c r="I459" s="7">
        <f t="shared" si="232"/>
        <v>100000</v>
      </c>
      <c r="J459" s="7">
        <f t="shared" si="232"/>
        <v>100000</v>
      </c>
      <c r="K459" s="7">
        <f t="shared" si="232"/>
        <v>-100000</v>
      </c>
      <c r="L459" s="7">
        <f t="shared" si="232"/>
        <v>0</v>
      </c>
      <c r="M459" s="13"/>
      <c r="N459" s="13"/>
    </row>
    <row r="460" spans="2:14" ht="24">
      <c r="B460" s="15" t="s">
        <v>106</v>
      </c>
      <c r="C460" s="5" t="s">
        <v>60</v>
      </c>
      <c r="D460" s="6" t="s">
        <v>49</v>
      </c>
      <c r="E460" s="6" t="s">
        <v>280</v>
      </c>
      <c r="F460" s="5" t="s">
        <v>193</v>
      </c>
      <c r="G460" s="7">
        <v>100000</v>
      </c>
      <c r="H460" s="7">
        <f>I460-G460</f>
        <v>0</v>
      </c>
      <c r="I460" s="7">
        <v>100000</v>
      </c>
      <c r="J460" s="7">
        <v>100000</v>
      </c>
      <c r="K460" s="7">
        <f>L460-J460</f>
        <v>-100000</v>
      </c>
      <c r="L460" s="7">
        <v>0</v>
      </c>
      <c r="M460" s="13"/>
      <c r="N460" s="13"/>
    </row>
    <row r="461" spans="2:14" ht="24" hidden="1">
      <c r="B461" s="15" t="s">
        <v>456</v>
      </c>
      <c r="C461" s="5" t="s">
        <v>60</v>
      </c>
      <c r="D461" s="6" t="s">
        <v>49</v>
      </c>
      <c r="E461" s="6" t="s">
        <v>409</v>
      </c>
      <c r="F461" s="5"/>
      <c r="G461" s="7">
        <f aca="true" t="shared" si="233" ref="G461:L461">G462</f>
        <v>0</v>
      </c>
      <c r="H461" s="7">
        <f t="shared" si="233"/>
        <v>0</v>
      </c>
      <c r="I461" s="7">
        <f t="shared" si="233"/>
        <v>0</v>
      </c>
      <c r="J461" s="7">
        <f t="shared" si="233"/>
        <v>0</v>
      </c>
      <c r="K461" s="7">
        <f t="shared" si="233"/>
        <v>0</v>
      </c>
      <c r="L461" s="7">
        <f t="shared" si="233"/>
        <v>0</v>
      </c>
      <c r="M461" s="13"/>
      <c r="N461" s="13"/>
    </row>
    <row r="462" spans="2:14" ht="24" hidden="1">
      <c r="B462" s="15" t="s">
        <v>106</v>
      </c>
      <c r="C462" s="5" t="s">
        <v>60</v>
      </c>
      <c r="D462" s="6" t="s">
        <v>49</v>
      </c>
      <c r="E462" s="6" t="s">
        <v>409</v>
      </c>
      <c r="F462" s="5" t="s">
        <v>193</v>
      </c>
      <c r="G462" s="7">
        <v>0</v>
      </c>
      <c r="H462" s="7">
        <f>I462-G462</f>
        <v>0</v>
      </c>
      <c r="I462" s="7">
        <v>0</v>
      </c>
      <c r="J462" s="7">
        <v>0</v>
      </c>
      <c r="K462" s="7">
        <f>L462-J462</f>
        <v>0</v>
      </c>
      <c r="L462" s="7">
        <v>0</v>
      </c>
      <c r="M462" s="13"/>
      <c r="N462" s="13"/>
    </row>
    <row r="463" spans="2:14" ht="24" hidden="1">
      <c r="B463" s="15" t="s">
        <v>486</v>
      </c>
      <c r="C463" s="5" t="s">
        <v>60</v>
      </c>
      <c r="D463" s="6" t="s">
        <v>49</v>
      </c>
      <c r="E463" s="6" t="s">
        <v>489</v>
      </c>
      <c r="F463" s="5"/>
      <c r="G463" s="7">
        <f aca="true" t="shared" si="234" ref="G463:L463">G464</f>
        <v>0</v>
      </c>
      <c r="H463" s="7">
        <f t="shared" si="234"/>
        <v>0</v>
      </c>
      <c r="I463" s="7">
        <f t="shared" si="234"/>
        <v>0</v>
      </c>
      <c r="J463" s="7">
        <f t="shared" si="234"/>
        <v>0</v>
      </c>
      <c r="K463" s="7">
        <f t="shared" si="234"/>
        <v>0</v>
      </c>
      <c r="L463" s="7">
        <f t="shared" si="234"/>
        <v>0</v>
      </c>
      <c r="M463" s="13"/>
      <c r="N463" s="13"/>
    </row>
    <row r="464" spans="2:14" ht="24" hidden="1">
      <c r="B464" s="15" t="s">
        <v>111</v>
      </c>
      <c r="C464" s="5" t="s">
        <v>60</v>
      </c>
      <c r="D464" s="6" t="s">
        <v>49</v>
      </c>
      <c r="E464" s="6" t="s">
        <v>489</v>
      </c>
      <c r="F464" s="5" t="s">
        <v>200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13"/>
      <c r="N464" s="13"/>
    </row>
    <row r="465" spans="2:14" ht="12.75" hidden="1">
      <c r="B465" s="15" t="s">
        <v>458</v>
      </c>
      <c r="C465" s="5" t="s">
        <v>60</v>
      </c>
      <c r="D465" s="6" t="s">
        <v>49</v>
      </c>
      <c r="E465" s="6" t="s">
        <v>410</v>
      </c>
      <c r="F465" s="5"/>
      <c r="G465" s="7">
        <f aca="true" t="shared" si="235" ref="G465:L465">G466</f>
        <v>0</v>
      </c>
      <c r="H465" s="7">
        <f t="shared" si="235"/>
        <v>0</v>
      </c>
      <c r="I465" s="7">
        <f t="shared" si="235"/>
        <v>0</v>
      </c>
      <c r="J465" s="7">
        <f t="shared" si="235"/>
        <v>0</v>
      </c>
      <c r="K465" s="7">
        <f t="shared" si="235"/>
        <v>0</v>
      </c>
      <c r="L465" s="7">
        <f t="shared" si="235"/>
        <v>0</v>
      </c>
      <c r="M465" s="13"/>
      <c r="N465" s="13"/>
    </row>
    <row r="466" spans="2:14" ht="24" hidden="1">
      <c r="B466" s="15" t="s">
        <v>111</v>
      </c>
      <c r="C466" s="5" t="s">
        <v>60</v>
      </c>
      <c r="D466" s="6" t="s">
        <v>49</v>
      </c>
      <c r="E466" s="6" t="s">
        <v>410</v>
      </c>
      <c r="F466" s="5" t="s">
        <v>200</v>
      </c>
      <c r="G466" s="7"/>
      <c r="H466" s="7"/>
      <c r="I466" s="7"/>
      <c r="J466" s="7"/>
      <c r="K466" s="7"/>
      <c r="L466" s="7"/>
      <c r="M466" s="13"/>
      <c r="N466" s="13"/>
    </row>
    <row r="467" spans="2:14" ht="36">
      <c r="B467" s="15" t="s">
        <v>439</v>
      </c>
      <c r="C467" s="5" t="s">
        <v>60</v>
      </c>
      <c r="D467" s="6" t="s">
        <v>49</v>
      </c>
      <c r="E467" s="6" t="s">
        <v>411</v>
      </c>
      <c r="F467" s="5"/>
      <c r="G467" s="7">
        <f>G468+G470+G472+G496+G498</f>
        <v>420000</v>
      </c>
      <c r="H467" s="7">
        <f>H468+H470+H472+H496+H498</f>
        <v>-420000</v>
      </c>
      <c r="I467" s="7">
        <f>I468+I470+I472+I496+I498</f>
        <v>0</v>
      </c>
      <c r="J467" s="7">
        <f>J468+J470+J472+J496+J498</f>
        <v>72162708.72</v>
      </c>
      <c r="K467" s="7">
        <f>K468+K470+K472</f>
        <v>0</v>
      </c>
      <c r="L467" s="7">
        <f>L468+L470+L472</f>
        <v>0</v>
      </c>
      <c r="M467" s="13"/>
      <c r="N467" s="13"/>
    </row>
    <row r="468" spans="2:14" ht="12.75">
      <c r="B468" s="15" t="s">
        <v>693</v>
      </c>
      <c r="C468" s="5" t="s">
        <v>60</v>
      </c>
      <c r="D468" s="6" t="s">
        <v>49</v>
      </c>
      <c r="E468" s="6" t="s">
        <v>698</v>
      </c>
      <c r="F468" s="5"/>
      <c r="G468" s="7">
        <f aca="true" t="shared" si="236" ref="G468:L468">G469</f>
        <v>420000</v>
      </c>
      <c r="H468" s="7">
        <f t="shared" si="236"/>
        <v>-420000</v>
      </c>
      <c r="I468" s="7">
        <f t="shared" si="236"/>
        <v>0</v>
      </c>
      <c r="J468" s="7">
        <f t="shared" si="236"/>
        <v>0</v>
      </c>
      <c r="K468" s="7">
        <f t="shared" si="236"/>
        <v>0</v>
      </c>
      <c r="L468" s="7">
        <f t="shared" si="236"/>
        <v>0</v>
      </c>
      <c r="M468" s="13"/>
      <c r="N468" s="13"/>
    </row>
    <row r="469" spans="2:14" ht="24">
      <c r="B469" s="15" t="s">
        <v>111</v>
      </c>
      <c r="C469" s="5" t="s">
        <v>60</v>
      </c>
      <c r="D469" s="6" t="s">
        <v>49</v>
      </c>
      <c r="E469" s="6" t="s">
        <v>698</v>
      </c>
      <c r="F469" s="5" t="s">
        <v>200</v>
      </c>
      <c r="G469" s="7">
        <v>420000</v>
      </c>
      <c r="H469" s="7">
        <f>I469-G469</f>
        <v>-420000</v>
      </c>
      <c r="I469" s="7">
        <v>0</v>
      </c>
      <c r="J469" s="7">
        <v>0</v>
      </c>
      <c r="K469" s="7">
        <f>L469-J469</f>
        <v>0</v>
      </c>
      <c r="L469" s="7">
        <v>0</v>
      </c>
      <c r="M469" s="13"/>
      <c r="N469" s="13"/>
    </row>
    <row r="470" spans="2:14" ht="12.75" hidden="1">
      <c r="B470" s="15" t="s">
        <v>664</v>
      </c>
      <c r="C470" s="5" t="s">
        <v>60</v>
      </c>
      <c r="D470" s="6" t="s">
        <v>49</v>
      </c>
      <c r="E470" s="6" t="s">
        <v>720</v>
      </c>
      <c r="F470" s="5"/>
      <c r="G470" s="7">
        <f aca="true" t="shared" si="237" ref="G470:L470">G471</f>
        <v>0</v>
      </c>
      <c r="H470" s="7">
        <f t="shared" si="237"/>
        <v>0</v>
      </c>
      <c r="I470" s="7">
        <f t="shared" si="237"/>
        <v>0</v>
      </c>
      <c r="J470" s="7">
        <f t="shared" si="237"/>
        <v>0</v>
      </c>
      <c r="K470" s="7">
        <f t="shared" si="237"/>
        <v>0</v>
      </c>
      <c r="L470" s="7">
        <f t="shared" si="237"/>
        <v>0</v>
      </c>
      <c r="M470" s="13"/>
      <c r="N470" s="13"/>
    </row>
    <row r="471" spans="2:14" ht="24" hidden="1">
      <c r="B471" s="15" t="s">
        <v>106</v>
      </c>
      <c r="C471" s="5" t="s">
        <v>60</v>
      </c>
      <c r="D471" s="6" t="s">
        <v>49</v>
      </c>
      <c r="E471" s="6" t="s">
        <v>720</v>
      </c>
      <c r="F471" s="5" t="s">
        <v>193</v>
      </c>
      <c r="G471" s="7">
        <v>0</v>
      </c>
      <c r="H471" s="7">
        <f>I471-G471</f>
        <v>0</v>
      </c>
      <c r="I471" s="7">
        <v>0</v>
      </c>
      <c r="J471" s="7">
        <v>0</v>
      </c>
      <c r="K471" s="7">
        <f>L471-J471</f>
        <v>0</v>
      </c>
      <c r="L471" s="7">
        <v>0</v>
      </c>
      <c r="M471" s="13"/>
      <c r="N471" s="13"/>
    </row>
    <row r="472" spans="2:14" ht="12.75" hidden="1">
      <c r="B472" s="15" t="s">
        <v>664</v>
      </c>
      <c r="C472" s="5" t="s">
        <v>60</v>
      </c>
      <c r="D472" s="6" t="s">
        <v>49</v>
      </c>
      <c r="E472" s="6" t="s">
        <v>750</v>
      </c>
      <c r="F472" s="5"/>
      <c r="G472" s="7">
        <f aca="true" t="shared" si="238" ref="G472:L472">G473</f>
        <v>0</v>
      </c>
      <c r="H472" s="7">
        <f t="shared" si="238"/>
        <v>0</v>
      </c>
      <c r="I472" s="7">
        <f t="shared" si="238"/>
        <v>0</v>
      </c>
      <c r="J472" s="7">
        <f t="shared" si="238"/>
        <v>0</v>
      </c>
      <c r="K472" s="7">
        <f t="shared" si="238"/>
        <v>0</v>
      </c>
      <c r="L472" s="7">
        <f t="shared" si="238"/>
        <v>0</v>
      </c>
      <c r="M472" s="13"/>
      <c r="N472" s="13"/>
    </row>
    <row r="473" spans="2:14" ht="24" hidden="1">
      <c r="B473" s="15" t="s">
        <v>106</v>
      </c>
      <c r="C473" s="5" t="s">
        <v>60</v>
      </c>
      <c r="D473" s="6" t="s">
        <v>49</v>
      </c>
      <c r="E473" s="6" t="s">
        <v>750</v>
      </c>
      <c r="F473" s="5" t="s">
        <v>193</v>
      </c>
      <c r="G473" s="7">
        <v>0</v>
      </c>
      <c r="H473" s="7">
        <f>I473-G473</f>
        <v>0</v>
      </c>
      <c r="I473" s="7">
        <v>0</v>
      </c>
      <c r="J473" s="7">
        <v>0</v>
      </c>
      <c r="K473" s="7">
        <f>L473-J473</f>
        <v>0</v>
      </c>
      <c r="L473" s="7">
        <v>0</v>
      </c>
      <c r="M473" s="13"/>
      <c r="N473" s="13"/>
    </row>
    <row r="474" spans="2:14" ht="24" hidden="1">
      <c r="B474" s="15" t="s">
        <v>625</v>
      </c>
      <c r="C474" s="5" t="s">
        <v>60</v>
      </c>
      <c r="D474" s="6" t="s">
        <v>49</v>
      </c>
      <c r="E474" s="6" t="s">
        <v>626</v>
      </c>
      <c r="F474" s="5"/>
      <c r="G474" s="7">
        <f aca="true" t="shared" si="239" ref="G474:L474">G475+G477</f>
        <v>0</v>
      </c>
      <c r="H474" s="7">
        <f t="shared" si="239"/>
        <v>0</v>
      </c>
      <c r="I474" s="7">
        <f t="shared" si="239"/>
        <v>0</v>
      </c>
      <c r="J474" s="7">
        <f t="shared" si="239"/>
        <v>0</v>
      </c>
      <c r="K474" s="7">
        <f t="shared" si="239"/>
        <v>0</v>
      </c>
      <c r="L474" s="7">
        <f t="shared" si="239"/>
        <v>0</v>
      </c>
      <c r="M474" s="13"/>
      <c r="N474" s="13"/>
    </row>
    <row r="475" spans="2:14" ht="12.75" hidden="1">
      <c r="B475" s="15" t="s">
        <v>627</v>
      </c>
      <c r="C475" s="5" t="s">
        <v>60</v>
      </c>
      <c r="D475" s="6" t="s">
        <v>49</v>
      </c>
      <c r="E475" s="6" t="s">
        <v>628</v>
      </c>
      <c r="F475" s="5"/>
      <c r="G475" s="7">
        <f aca="true" t="shared" si="240" ref="G475:L475">G476</f>
        <v>0</v>
      </c>
      <c r="H475" s="7">
        <f t="shared" si="240"/>
        <v>0</v>
      </c>
      <c r="I475" s="7">
        <f t="shared" si="240"/>
        <v>0</v>
      </c>
      <c r="J475" s="7">
        <f t="shared" si="240"/>
        <v>0</v>
      </c>
      <c r="K475" s="7">
        <f t="shared" si="240"/>
        <v>0</v>
      </c>
      <c r="L475" s="7">
        <f t="shared" si="240"/>
        <v>0</v>
      </c>
      <c r="M475" s="13"/>
      <c r="N475" s="13"/>
    </row>
    <row r="476" spans="2:14" ht="24" hidden="1">
      <c r="B476" s="15" t="s">
        <v>106</v>
      </c>
      <c r="C476" s="5" t="s">
        <v>60</v>
      </c>
      <c r="D476" s="6" t="s">
        <v>49</v>
      </c>
      <c r="E476" s="6" t="s">
        <v>628</v>
      </c>
      <c r="F476" s="5" t="s">
        <v>193</v>
      </c>
      <c r="G476" s="7">
        <v>0</v>
      </c>
      <c r="H476" s="7">
        <f>I476-G476</f>
        <v>0</v>
      </c>
      <c r="I476" s="7">
        <v>0</v>
      </c>
      <c r="J476" s="7">
        <v>0</v>
      </c>
      <c r="K476" s="7">
        <f>L476-J476</f>
        <v>0</v>
      </c>
      <c r="L476" s="7">
        <v>0</v>
      </c>
      <c r="M476" s="13"/>
      <c r="N476" s="13"/>
    </row>
    <row r="477" spans="2:14" ht="12.75" hidden="1">
      <c r="B477" s="15" t="s">
        <v>145</v>
      </c>
      <c r="C477" s="5" t="s">
        <v>60</v>
      </c>
      <c r="D477" s="6" t="s">
        <v>49</v>
      </c>
      <c r="E477" s="6" t="s">
        <v>751</v>
      </c>
      <c r="F477" s="5"/>
      <c r="G477" s="7">
        <f aca="true" t="shared" si="241" ref="G477:L477">G478</f>
        <v>0</v>
      </c>
      <c r="H477" s="7">
        <f t="shared" si="241"/>
        <v>0</v>
      </c>
      <c r="I477" s="7">
        <f t="shared" si="241"/>
        <v>0</v>
      </c>
      <c r="J477" s="7">
        <f t="shared" si="241"/>
        <v>0</v>
      </c>
      <c r="K477" s="7">
        <f t="shared" si="241"/>
        <v>0</v>
      </c>
      <c r="L477" s="7">
        <f t="shared" si="241"/>
        <v>0</v>
      </c>
      <c r="M477" s="13"/>
      <c r="N477" s="13"/>
    </row>
    <row r="478" spans="2:14" ht="24" hidden="1">
      <c r="B478" s="15" t="s">
        <v>106</v>
      </c>
      <c r="C478" s="5" t="s">
        <v>60</v>
      </c>
      <c r="D478" s="6" t="s">
        <v>49</v>
      </c>
      <c r="E478" s="6" t="s">
        <v>751</v>
      </c>
      <c r="F478" s="5" t="s">
        <v>193</v>
      </c>
      <c r="G478" s="7">
        <v>0</v>
      </c>
      <c r="H478" s="7">
        <f>I478-G478</f>
        <v>0</v>
      </c>
      <c r="I478" s="7">
        <v>0</v>
      </c>
      <c r="J478" s="7">
        <v>0</v>
      </c>
      <c r="K478" s="7">
        <f>L478-J478</f>
        <v>0</v>
      </c>
      <c r="L478" s="7">
        <v>0</v>
      </c>
      <c r="M478" s="13"/>
      <c r="N478" s="13"/>
    </row>
    <row r="479" spans="2:14" ht="36" hidden="1">
      <c r="B479" s="15" t="s">
        <v>439</v>
      </c>
      <c r="C479" s="5" t="s">
        <v>60</v>
      </c>
      <c r="D479" s="6" t="s">
        <v>49</v>
      </c>
      <c r="E479" s="6" t="s">
        <v>412</v>
      </c>
      <c r="F479" s="5"/>
      <c r="G479" s="7">
        <f aca="true" t="shared" si="242" ref="G479:L479">G482+G484+G480</f>
        <v>0</v>
      </c>
      <c r="H479" s="7">
        <f t="shared" si="242"/>
        <v>0</v>
      </c>
      <c r="I479" s="7">
        <f t="shared" si="242"/>
        <v>0</v>
      </c>
      <c r="J479" s="7">
        <f t="shared" si="242"/>
        <v>0</v>
      </c>
      <c r="K479" s="7">
        <f t="shared" si="242"/>
        <v>0</v>
      </c>
      <c r="L479" s="7">
        <f t="shared" si="242"/>
        <v>0</v>
      </c>
      <c r="M479" s="13"/>
      <c r="N479" s="13"/>
    </row>
    <row r="480" spans="2:14" ht="12.75" hidden="1">
      <c r="B480" s="15" t="s">
        <v>760</v>
      </c>
      <c r="C480" s="5" t="s">
        <v>60</v>
      </c>
      <c r="D480" s="6" t="s">
        <v>49</v>
      </c>
      <c r="E480" s="6" t="s">
        <v>761</v>
      </c>
      <c r="F480" s="5"/>
      <c r="G480" s="7">
        <f aca="true" t="shared" si="243" ref="G480:L480">G481</f>
        <v>0</v>
      </c>
      <c r="H480" s="7">
        <f t="shared" si="243"/>
        <v>0</v>
      </c>
      <c r="I480" s="7">
        <f t="shared" si="243"/>
        <v>0</v>
      </c>
      <c r="J480" s="7">
        <f t="shared" si="243"/>
        <v>0</v>
      </c>
      <c r="K480" s="7">
        <f t="shared" si="243"/>
        <v>0</v>
      </c>
      <c r="L480" s="7">
        <f t="shared" si="243"/>
        <v>0</v>
      </c>
      <c r="M480" s="13"/>
      <c r="N480" s="13"/>
    </row>
    <row r="481" spans="2:14" ht="24" hidden="1">
      <c r="B481" s="15" t="s">
        <v>106</v>
      </c>
      <c r="C481" s="5" t="s">
        <v>60</v>
      </c>
      <c r="D481" s="6" t="s">
        <v>49</v>
      </c>
      <c r="E481" s="6" t="s">
        <v>761</v>
      </c>
      <c r="F481" s="5" t="s">
        <v>193</v>
      </c>
      <c r="G481" s="7">
        <v>0</v>
      </c>
      <c r="H481" s="7">
        <f>I481-G481</f>
        <v>0</v>
      </c>
      <c r="I481" s="7">
        <v>0</v>
      </c>
      <c r="J481" s="7">
        <v>0</v>
      </c>
      <c r="K481" s="7">
        <f>L481-J481</f>
        <v>0</v>
      </c>
      <c r="L481" s="7">
        <v>0</v>
      </c>
      <c r="M481" s="13"/>
      <c r="N481" s="13"/>
    </row>
    <row r="482" spans="2:14" ht="12.75" hidden="1">
      <c r="B482" s="15" t="s">
        <v>506</v>
      </c>
      <c r="C482" s="5" t="s">
        <v>60</v>
      </c>
      <c r="D482" s="6" t="s">
        <v>49</v>
      </c>
      <c r="E482" s="6" t="s">
        <v>505</v>
      </c>
      <c r="F482" s="5"/>
      <c r="G482" s="7">
        <f>G483</f>
        <v>0</v>
      </c>
      <c r="H482" s="7">
        <f>H483+H484</f>
        <v>0</v>
      </c>
      <c r="I482" s="7">
        <f>I483</f>
        <v>0</v>
      </c>
      <c r="J482" s="7">
        <f>J483</f>
        <v>0</v>
      </c>
      <c r="K482" s="7">
        <f>K483+K484</f>
        <v>0</v>
      </c>
      <c r="L482" s="7">
        <f>L483+L484</f>
        <v>0</v>
      </c>
      <c r="M482" s="13"/>
      <c r="N482" s="13"/>
    </row>
    <row r="483" spans="2:14" ht="24" hidden="1">
      <c r="B483" s="15" t="s">
        <v>111</v>
      </c>
      <c r="C483" s="5" t="s">
        <v>60</v>
      </c>
      <c r="D483" s="6" t="s">
        <v>49</v>
      </c>
      <c r="E483" s="6" t="s">
        <v>505</v>
      </c>
      <c r="F483" s="5" t="s">
        <v>200</v>
      </c>
      <c r="G483" s="7">
        <v>0</v>
      </c>
      <c r="H483" s="7"/>
      <c r="I483" s="7">
        <v>0</v>
      </c>
      <c r="J483" s="7">
        <v>0</v>
      </c>
      <c r="K483" s="7"/>
      <c r="L483" s="7">
        <v>0</v>
      </c>
      <c r="M483" s="13"/>
      <c r="N483" s="13"/>
    </row>
    <row r="484" spans="2:14" ht="24" hidden="1">
      <c r="B484" s="15" t="s">
        <v>540</v>
      </c>
      <c r="C484" s="5" t="s">
        <v>60</v>
      </c>
      <c r="D484" s="6" t="s">
        <v>49</v>
      </c>
      <c r="E484" s="6" t="s">
        <v>541</v>
      </c>
      <c r="F484" s="5"/>
      <c r="G484" s="7">
        <f aca="true" t="shared" si="244" ref="G484:L484">G485</f>
        <v>0</v>
      </c>
      <c r="H484" s="7">
        <f t="shared" si="244"/>
        <v>0</v>
      </c>
      <c r="I484" s="7">
        <f t="shared" si="244"/>
        <v>0</v>
      </c>
      <c r="J484" s="7">
        <f t="shared" si="244"/>
        <v>0</v>
      </c>
      <c r="K484" s="7">
        <f t="shared" si="244"/>
        <v>0</v>
      </c>
      <c r="L484" s="7">
        <f t="shared" si="244"/>
        <v>0</v>
      </c>
      <c r="M484" s="13"/>
      <c r="N484" s="13"/>
    </row>
    <row r="485" spans="2:14" ht="24" hidden="1">
      <c r="B485" s="15" t="s">
        <v>111</v>
      </c>
      <c r="C485" s="5" t="s">
        <v>60</v>
      </c>
      <c r="D485" s="6" t="s">
        <v>49</v>
      </c>
      <c r="E485" s="6" t="s">
        <v>541</v>
      </c>
      <c r="F485" s="5" t="s">
        <v>200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f>J485+K485</f>
        <v>0</v>
      </c>
      <c r="M485" s="13"/>
      <c r="N485" s="13"/>
    </row>
    <row r="486" spans="2:14" ht="24" hidden="1">
      <c r="B486" s="15" t="s">
        <v>657</v>
      </c>
      <c r="C486" s="5" t="s">
        <v>60</v>
      </c>
      <c r="D486" s="6" t="s">
        <v>49</v>
      </c>
      <c r="E486" s="6" t="s">
        <v>629</v>
      </c>
      <c r="F486" s="5"/>
      <c r="G486" s="7">
        <f aca="true" t="shared" si="245" ref="G486:L486">G487</f>
        <v>0</v>
      </c>
      <c r="H486" s="7">
        <f t="shared" si="245"/>
        <v>0</v>
      </c>
      <c r="I486" s="7">
        <f t="shared" si="245"/>
        <v>0</v>
      </c>
      <c r="J486" s="7">
        <f t="shared" si="245"/>
        <v>0</v>
      </c>
      <c r="K486" s="7">
        <f t="shared" si="245"/>
        <v>0</v>
      </c>
      <c r="L486" s="7">
        <f t="shared" si="245"/>
        <v>0</v>
      </c>
      <c r="M486" s="13"/>
      <c r="N486" s="13"/>
    </row>
    <row r="487" spans="2:14" ht="12.75" hidden="1">
      <c r="B487" s="15" t="s">
        <v>630</v>
      </c>
      <c r="C487" s="5" t="s">
        <v>60</v>
      </c>
      <c r="D487" s="6" t="s">
        <v>49</v>
      </c>
      <c r="E487" s="6" t="s">
        <v>631</v>
      </c>
      <c r="F487" s="5"/>
      <c r="G487" s="7">
        <f aca="true" t="shared" si="246" ref="G487:L487">G488+G491</f>
        <v>0</v>
      </c>
      <c r="H487" s="7">
        <f t="shared" si="246"/>
        <v>0</v>
      </c>
      <c r="I487" s="7">
        <f t="shared" si="246"/>
        <v>0</v>
      </c>
      <c r="J487" s="7">
        <f t="shared" si="246"/>
        <v>0</v>
      </c>
      <c r="K487" s="7">
        <f t="shared" si="246"/>
        <v>0</v>
      </c>
      <c r="L487" s="7">
        <f t="shared" si="246"/>
        <v>0</v>
      </c>
      <c r="M487" s="13"/>
      <c r="N487" s="13"/>
    </row>
    <row r="488" spans="2:14" ht="12.75" hidden="1">
      <c r="B488" s="15" t="s">
        <v>632</v>
      </c>
      <c r="C488" s="5" t="s">
        <v>60</v>
      </c>
      <c r="D488" s="6" t="s">
        <v>49</v>
      </c>
      <c r="E488" s="6" t="s">
        <v>633</v>
      </c>
      <c r="F488" s="5"/>
      <c r="G488" s="7">
        <f aca="true" t="shared" si="247" ref="G488:J489">G489</f>
        <v>0</v>
      </c>
      <c r="H488" s="7">
        <f t="shared" si="247"/>
        <v>0</v>
      </c>
      <c r="I488" s="7">
        <f t="shared" si="247"/>
        <v>0</v>
      </c>
      <c r="J488" s="7">
        <f t="shared" si="247"/>
        <v>0</v>
      </c>
      <c r="K488" s="7">
        <f>K489</f>
        <v>0</v>
      </c>
      <c r="L488" s="7">
        <f>L489</f>
        <v>0</v>
      </c>
      <c r="M488" s="13"/>
      <c r="N488" s="13"/>
    </row>
    <row r="489" spans="2:14" ht="12.75" hidden="1">
      <c r="B489" s="15" t="s">
        <v>634</v>
      </c>
      <c r="C489" s="5" t="s">
        <v>60</v>
      </c>
      <c r="D489" s="6" t="s">
        <v>49</v>
      </c>
      <c r="E489" s="6" t="s">
        <v>635</v>
      </c>
      <c r="F489" s="5"/>
      <c r="G489" s="7">
        <f t="shared" si="247"/>
        <v>0</v>
      </c>
      <c r="H489" s="7">
        <f t="shared" si="247"/>
        <v>0</v>
      </c>
      <c r="I489" s="7">
        <f t="shared" si="247"/>
        <v>0</v>
      </c>
      <c r="J489" s="7">
        <f t="shared" si="247"/>
        <v>0</v>
      </c>
      <c r="K489" s="7">
        <f>K490</f>
        <v>0</v>
      </c>
      <c r="L489" s="7">
        <f>L490</f>
        <v>0</v>
      </c>
      <c r="M489" s="13"/>
      <c r="N489" s="13"/>
    </row>
    <row r="490" spans="2:14" ht="24" hidden="1">
      <c r="B490" s="15" t="s">
        <v>106</v>
      </c>
      <c r="C490" s="5" t="s">
        <v>60</v>
      </c>
      <c r="D490" s="6" t="s">
        <v>49</v>
      </c>
      <c r="E490" s="6" t="s">
        <v>635</v>
      </c>
      <c r="F490" s="5" t="s">
        <v>193</v>
      </c>
      <c r="G490" s="7">
        <v>0</v>
      </c>
      <c r="H490" s="7">
        <f>I490-G490</f>
        <v>0</v>
      </c>
      <c r="I490" s="7">
        <v>0</v>
      </c>
      <c r="J490" s="7">
        <v>0</v>
      </c>
      <c r="K490" s="7">
        <f>L490-J490</f>
        <v>0</v>
      </c>
      <c r="L490" s="7">
        <v>0</v>
      </c>
      <c r="M490" s="13"/>
      <c r="N490" s="13"/>
    </row>
    <row r="491" spans="2:14" ht="24" hidden="1">
      <c r="B491" s="15" t="s">
        <v>636</v>
      </c>
      <c r="C491" s="5" t="s">
        <v>60</v>
      </c>
      <c r="D491" s="6" t="s">
        <v>49</v>
      </c>
      <c r="E491" s="6" t="s">
        <v>637</v>
      </c>
      <c r="F491" s="5"/>
      <c r="G491" s="7">
        <f aca="true" t="shared" si="248" ref="G491:L491">G492+G494</f>
        <v>0</v>
      </c>
      <c r="H491" s="7">
        <f t="shared" si="248"/>
        <v>0</v>
      </c>
      <c r="I491" s="7">
        <f t="shared" si="248"/>
        <v>0</v>
      </c>
      <c r="J491" s="7">
        <f t="shared" si="248"/>
        <v>0</v>
      </c>
      <c r="K491" s="7">
        <f t="shared" si="248"/>
        <v>0</v>
      </c>
      <c r="L491" s="7">
        <f t="shared" si="248"/>
        <v>0</v>
      </c>
      <c r="M491" s="13"/>
      <c r="N491" s="13"/>
    </row>
    <row r="492" spans="2:14" ht="24" hidden="1">
      <c r="B492" s="15" t="s">
        <v>638</v>
      </c>
      <c r="C492" s="5" t="s">
        <v>60</v>
      </c>
      <c r="D492" s="6" t="s">
        <v>49</v>
      </c>
      <c r="E492" s="6" t="s">
        <v>639</v>
      </c>
      <c r="F492" s="5"/>
      <c r="G492" s="7">
        <f aca="true" t="shared" si="249" ref="G492:L492">G493</f>
        <v>0</v>
      </c>
      <c r="H492" s="7">
        <f t="shared" si="249"/>
        <v>0</v>
      </c>
      <c r="I492" s="7">
        <f t="shared" si="249"/>
        <v>0</v>
      </c>
      <c r="J492" s="7">
        <f t="shared" si="249"/>
        <v>0</v>
      </c>
      <c r="K492" s="7">
        <f t="shared" si="249"/>
        <v>0</v>
      </c>
      <c r="L492" s="7">
        <f t="shared" si="249"/>
        <v>0</v>
      </c>
      <c r="M492" s="13"/>
      <c r="N492" s="13"/>
    </row>
    <row r="493" spans="2:14" ht="24" hidden="1">
      <c r="B493" s="15" t="s">
        <v>106</v>
      </c>
      <c r="C493" s="5" t="s">
        <v>60</v>
      </c>
      <c r="D493" s="6" t="s">
        <v>49</v>
      </c>
      <c r="E493" s="6" t="s">
        <v>639</v>
      </c>
      <c r="F493" s="5" t="s">
        <v>193</v>
      </c>
      <c r="G493" s="7">
        <v>0</v>
      </c>
      <c r="H493" s="7">
        <f>I493-G493</f>
        <v>0</v>
      </c>
      <c r="I493" s="7">
        <v>0</v>
      </c>
      <c r="J493" s="7">
        <v>0</v>
      </c>
      <c r="K493" s="7">
        <f>L493-J493</f>
        <v>0</v>
      </c>
      <c r="L493" s="7">
        <v>0</v>
      </c>
      <c r="M493" s="13"/>
      <c r="N493" s="13"/>
    </row>
    <row r="494" spans="2:14" ht="12.75" hidden="1">
      <c r="B494" s="15" t="s">
        <v>640</v>
      </c>
      <c r="C494" s="5" t="s">
        <v>60</v>
      </c>
      <c r="D494" s="6" t="s">
        <v>49</v>
      </c>
      <c r="E494" s="6" t="s">
        <v>641</v>
      </c>
      <c r="F494" s="5"/>
      <c r="G494" s="7">
        <f aca="true" t="shared" si="250" ref="G494:L494">G495</f>
        <v>0</v>
      </c>
      <c r="H494" s="7">
        <f t="shared" si="250"/>
        <v>0</v>
      </c>
      <c r="I494" s="7">
        <f t="shared" si="250"/>
        <v>0</v>
      </c>
      <c r="J494" s="7">
        <f t="shared" si="250"/>
        <v>0</v>
      </c>
      <c r="K494" s="7">
        <f t="shared" si="250"/>
        <v>0</v>
      </c>
      <c r="L494" s="7">
        <f t="shared" si="250"/>
        <v>0</v>
      </c>
      <c r="M494" s="13"/>
      <c r="N494" s="13"/>
    </row>
    <row r="495" spans="2:14" ht="24" hidden="1">
      <c r="B495" s="15" t="s">
        <v>106</v>
      </c>
      <c r="C495" s="5" t="s">
        <v>60</v>
      </c>
      <c r="D495" s="6" t="s">
        <v>49</v>
      </c>
      <c r="E495" s="6" t="s">
        <v>641</v>
      </c>
      <c r="F495" s="5" t="s">
        <v>193</v>
      </c>
      <c r="G495" s="7">
        <v>0</v>
      </c>
      <c r="H495" s="7">
        <f>I495-G495</f>
        <v>0</v>
      </c>
      <c r="I495" s="7">
        <v>0</v>
      </c>
      <c r="J495" s="7">
        <v>0</v>
      </c>
      <c r="K495" s="7">
        <f>L495-J495</f>
        <v>0</v>
      </c>
      <c r="L495" s="7">
        <v>0</v>
      </c>
      <c r="M495" s="13"/>
      <c r="N495" s="13"/>
    </row>
    <row r="496" spans="2:14" ht="36">
      <c r="B496" s="15" t="s">
        <v>806</v>
      </c>
      <c r="C496" s="5" t="s">
        <v>60</v>
      </c>
      <c r="D496" s="6" t="s">
        <v>49</v>
      </c>
      <c r="E496" s="6" t="s">
        <v>804</v>
      </c>
      <c r="F496" s="5"/>
      <c r="G496" s="7">
        <f>G497</f>
        <v>0</v>
      </c>
      <c r="H496" s="7">
        <f>H497</f>
        <v>0</v>
      </c>
      <c r="I496" s="7">
        <f>I497</f>
        <v>0</v>
      </c>
      <c r="J496" s="7">
        <f>J497</f>
        <v>70084545.45</v>
      </c>
      <c r="K496" s="7"/>
      <c r="L496" s="7"/>
      <c r="M496" s="13"/>
      <c r="N496" s="13"/>
    </row>
    <row r="497" spans="2:14" ht="24">
      <c r="B497" s="15" t="s">
        <v>111</v>
      </c>
      <c r="C497" s="5" t="s">
        <v>60</v>
      </c>
      <c r="D497" s="6" t="s">
        <v>49</v>
      </c>
      <c r="E497" s="6" t="s">
        <v>804</v>
      </c>
      <c r="F497" s="5" t="s">
        <v>200</v>
      </c>
      <c r="G497" s="7">
        <v>0</v>
      </c>
      <c r="H497" s="7">
        <f>I497-G497</f>
        <v>0</v>
      </c>
      <c r="I497" s="7">
        <v>0</v>
      </c>
      <c r="J497" s="7">
        <f>69383700+700845.45</f>
        <v>70084545.45</v>
      </c>
      <c r="K497" s="7"/>
      <c r="L497" s="7"/>
      <c r="M497" s="13"/>
      <c r="N497" s="13"/>
    </row>
    <row r="498" spans="2:14" ht="12.75">
      <c r="B498" s="15" t="s">
        <v>506</v>
      </c>
      <c r="C498" s="5" t="s">
        <v>60</v>
      </c>
      <c r="D498" s="6" t="s">
        <v>49</v>
      </c>
      <c r="E498" s="6" t="s">
        <v>805</v>
      </c>
      <c r="F498" s="5"/>
      <c r="G498" s="7">
        <f>G499</f>
        <v>0</v>
      </c>
      <c r="H498" s="7">
        <f>H499</f>
        <v>0</v>
      </c>
      <c r="I498" s="7">
        <f>I499</f>
        <v>0</v>
      </c>
      <c r="J498" s="7">
        <f>J499</f>
        <v>2078163.27</v>
      </c>
      <c r="K498" s="7"/>
      <c r="L498" s="7"/>
      <c r="M498" s="13"/>
      <c r="N498" s="13"/>
    </row>
    <row r="499" spans="2:14" ht="24">
      <c r="B499" s="15" t="s">
        <v>111</v>
      </c>
      <c r="C499" s="5" t="s">
        <v>60</v>
      </c>
      <c r="D499" s="6" t="s">
        <v>49</v>
      </c>
      <c r="E499" s="6" t="s">
        <v>805</v>
      </c>
      <c r="F499" s="5" t="s">
        <v>200</v>
      </c>
      <c r="G499" s="7">
        <v>0</v>
      </c>
      <c r="H499" s="7">
        <f>I499-G499</f>
        <v>0</v>
      </c>
      <c r="I499" s="7">
        <v>0</v>
      </c>
      <c r="J499" s="7">
        <f>2036600+41563.27</f>
        <v>2078163.27</v>
      </c>
      <c r="K499" s="7"/>
      <c r="L499" s="7"/>
      <c r="M499" s="13"/>
      <c r="N499" s="13"/>
    </row>
    <row r="500" spans="2:14" ht="12.75">
      <c r="B500" s="15" t="s">
        <v>25</v>
      </c>
      <c r="C500" s="5" t="s">
        <v>60</v>
      </c>
      <c r="D500" s="6" t="s">
        <v>50</v>
      </c>
      <c r="E500" s="6"/>
      <c r="F500" s="5"/>
      <c r="G500" s="7">
        <f aca="true" t="shared" si="251" ref="G500:L500">G506+G515+G578+G501</f>
        <v>383120520.67999995</v>
      </c>
      <c r="H500" s="7">
        <f t="shared" si="251"/>
        <v>-68239605.47999999</v>
      </c>
      <c r="I500" s="7">
        <f t="shared" si="251"/>
        <v>314880915.2</v>
      </c>
      <c r="J500" s="7">
        <f t="shared" si="251"/>
        <v>269592225.08</v>
      </c>
      <c r="K500" s="7">
        <f t="shared" si="251"/>
        <v>-269592225.08</v>
      </c>
      <c r="L500" s="7">
        <f t="shared" si="251"/>
        <v>0</v>
      </c>
      <c r="M500" s="13"/>
      <c r="N500" s="13"/>
    </row>
    <row r="501" spans="2:14" ht="36" hidden="1">
      <c r="B501" s="15" t="s">
        <v>724</v>
      </c>
      <c r="C501" s="5" t="s">
        <v>60</v>
      </c>
      <c r="D501" s="6" t="s">
        <v>50</v>
      </c>
      <c r="E501" s="6" t="s">
        <v>385</v>
      </c>
      <c r="F501" s="5"/>
      <c r="G501" s="7">
        <f aca="true" t="shared" si="252" ref="G501:J504">G502</f>
        <v>0</v>
      </c>
      <c r="H501" s="7">
        <f t="shared" si="252"/>
        <v>0</v>
      </c>
      <c r="I501" s="7">
        <f t="shared" si="252"/>
        <v>0</v>
      </c>
      <c r="J501" s="7">
        <f t="shared" si="252"/>
        <v>0</v>
      </c>
      <c r="K501" s="7">
        <f aca="true" t="shared" si="253" ref="K501:L504">K502</f>
        <v>0</v>
      </c>
      <c r="L501" s="7">
        <f t="shared" si="253"/>
        <v>0</v>
      </c>
      <c r="M501" s="13"/>
      <c r="N501" s="13"/>
    </row>
    <row r="502" spans="2:14" ht="12.75" hidden="1">
      <c r="B502" s="15" t="s">
        <v>451</v>
      </c>
      <c r="C502" s="5" t="s">
        <v>60</v>
      </c>
      <c r="D502" s="6" t="s">
        <v>50</v>
      </c>
      <c r="E502" s="6" t="s">
        <v>384</v>
      </c>
      <c r="F502" s="5"/>
      <c r="G502" s="7">
        <f t="shared" si="252"/>
        <v>0</v>
      </c>
      <c r="H502" s="7">
        <f t="shared" si="252"/>
        <v>0</v>
      </c>
      <c r="I502" s="7">
        <f t="shared" si="252"/>
        <v>0</v>
      </c>
      <c r="J502" s="7">
        <f t="shared" si="252"/>
        <v>0</v>
      </c>
      <c r="K502" s="7">
        <f t="shared" si="253"/>
        <v>0</v>
      </c>
      <c r="L502" s="7">
        <f t="shared" si="253"/>
        <v>0</v>
      </c>
      <c r="M502" s="13"/>
      <c r="N502" s="13"/>
    </row>
    <row r="503" spans="2:14" ht="12.75" hidden="1">
      <c r="B503" s="15" t="s">
        <v>452</v>
      </c>
      <c r="C503" s="5" t="s">
        <v>60</v>
      </c>
      <c r="D503" s="6" t="s">
        <v>50</v>
      </c>
      <c r="E503" s="6" t="s">
        <v>97</v>
      </c>
      <c r="F503" s="5"/>
      <c r="G503" s="7">
        <f t="shared" si="252"/>
        <v>0</v>
      </c>
      <c r="H503" s="7">
        <f t="shared" si="252"/>
        <v>0</v>
      </c>
      <c r="I503" s="7">
        <f t="shared" si="252"/>
        <v>0</v>
      </c>
      <c r="J503" s="7">
        <f t="shared" si="252"/>
        <v>0</v>
      </c>
      <c r="K503" s="7">
        <f t="shared" si="253"/>
        <v>0</v>
      </c>
      <c r="L503" s="7">
        <f t="shared" si="253"/>
        <v>0</v>
      </c>
      <c r="M503" s="13"/>
      <c r="N503" s="13"/>
    </row>
    <row r="504" spans="2:14" ht="12.75" hidden="1">
      <c r="B504" s="15" t="s">
        <v>725</v>
      </c>
      <c r="C504" s="5" t="s">
        <v>60</v>
      </c>
      <c r="D504" s="6" t="s">
        <v>50</v>
      </c>
      <c r="E504" s="6" t="s">
        <v>726</v>
      </c>
      <c r="F504" s="5"/>
      <c r="G504" s="7">
        <f t="shared" si="252"/>
        <v>0</v>
      </c>
      <c r="H504" s="7">
        <f t="shared" si="252"/>
        <v>0</v>
      </c>
      <c r="I504" s="7">
        <f t="shared" si="252"/>
        <v>0</v>
      </c>
      <c r="J504" s="7">
        <f t="shared" si="252"/>
        <v>0</v>
      </c>
      <c r="K504" s="7">
        <f t="shared" si="253"/>
        <v>0</v>
      </c>
      <c r="L504" s="7">
        <f t="shared" si="253"/>
        <v>0</v>
      </c>
      <c r="M504" s="13"/>
      <c r="N504" s="13"/>
    </row>
    <row r="505" spans="2:14" ht="24" hidden="1">
      <c r="B505" s="15" t="s">
        <v>106</v>
      </c>
      <c r="C505" s="5" t="s">
        <v>60</v>
      </c>
      <c r="D505" s="6" t="s">
        <v>50</v>
      </c>
      <c r="E505" s="6" t="s">
        <v>726</v>
      </c>
      <c r="F505" s="5" t="s">
        <v>193</v>
      </c>
      <c r="G505" s="7">
        <v>0</v>
      </c>
      <c r="H505" s="7">
        <f>I505-G505</f>
        <v>0</v>
      </c>
      <c r="I505" s="7">
        <v>0</v>
      </c>
      <c r="J505" s="7">
        <v>0</v>
      </c>
      <c r="K505" s="7">
        <f>L505-J505</f>
        <v>0</v>
      </c>
      <c r="L505" s="7">
        <v>0</v>
      </c>
      <c r="M505" s="13"/>
      <c r="N505" s="13"/>
    </row>
    <row r="506" spans="2:14" ht="12.75" hidden="1">
      <c r="B506" s="15" t="s">
        <v>589</v>
      </c>
      <c r="C506" s="5" t="s">
        <v>60</v>
      </c>
      <c r="D506" s="6" t="s">
        <v>50</v>
      </c>
      <c r="E506" s="5" t="s">
        <v>298</v>
      </c>
      <c r="F506" s="5"/>
      <c r="G506" s="7">
        <f aca="true" t="shared" si="254" ref="G506:J507">G507</f>
        <v>0</v>
      </c>
      <c r="H506" s="7">
        <f t="shared" si="254"/>
        <v>0</v>
      </c>
      <c r="I506" s="7">
        <f t="shared" si="254"/>
        <v>0</v>
      </c>
      <c r="J506" s="7">
        <f t="shared" si="254"/>
        <v>0</v>
      </c>
      <c r="K506" s="7">
        <f>K507</f>
        <v>0</v>
      </c>
      <c r="L506" s="7">
        <f>L507</f>
        <v>0</v>
      </c>
      <c r="M506" s="13"/>
      <c r="N506" s="13"/>
    </row>
    <row r="507" spans="2:14" ht="24" hidden="1">
      <c r="B507" s="15" t="s">
        <v>372</v>
      </c>
      <c r="C507" s="5" t="s">
        <v>60</v>
      </c>
      <c r="D507" s="6" t="s">
        <v>50</v>
      </c>
      <c r="E507" s="5" t="s">
        <v>301</v>
      </c>
      <c r="F507" s="5"/>
      <c r="G507" s="7">
        <f t="shared" si="254"/>
        <v>0</v>
      </c>
      <c r="H507" s="7">
        <f t="shared" si="254"/>
        <v>0</v>
      </c>
      <c r="I507" s="7">
        <f t="shared" si="254"/>
        <v>0</v>
      </c>
      <c r="J507" s="7">
        <f t="shared" si="254"/>
        <v>0</v>
      </c>
      <c r="K507" s="7">
        <f>K508</f>
        <v>0</v>
      </c>
      <c r="L507" s="7">
        <f>L508</f>
        <v>0</v>
      </c>
      <c r="M507" s="13"/>
      <c r="N507" s="13"/>
    </row>
    <row r="508" spans="2:14" ht="24" hidden="1">
      <c r="B508" s="15" t="s">
        <v>590</v>
      </c>
      <c r="C508" s="5" t="s">
        <v>60</v>
      </c>
      <c r="D508" s="6" t="s">
        <v>50</v>
      </c>
      <c r="E508" s="5" t="s">
        <v>591</v>
      </c>
      <c r="F508" s="5"/>
      <c r="G508" s="7">
        <f aca="true" t="shared" si="255" ref="G508:L508">G509+G511+G513</f>
        <v>0</v>
      </c>
      <c r="H508" s="7">
        <f t="shared" si="255"/>
        <v>0</v>
      </c>
      <c r="I508" s="7">
        <f t="shared" si="255"/>
        <v>0</v>
      </c>
      <c r="J508" s="7">
        <f t="shared" si="255"/>
        <v>0</v>
      </c>
      <c r="K508" s="7">
        <f t="shared" si="255"/>
        <v>0</v>
      </c>
      <c r="L508" s="7">
        <f t="shared" si="255"/>
        <v>0</v>
      </c>
      <c r="M508" s="13"/>
      <c r="N508" s="13"/>
    </row>
    <row r="509" spans="2:14" ht="12.75" hidden="1">
      <c r="B509" s="15" t="s">
        <v>592</v>
      </c>
      <c r="C509" s="5" t="s">
        <v>60</v>
      </c>
      <c r="D509" s="6" t="s">
        <v>50</v>
      </c>
      <c r="E509" s="5" t="s">
        <v>593</v>
      </c>
      <c r="F509" s="5"/>
      <c r="G509" s="7">
        <f aca="true" t="shared" si="256" ref="G509:L509">G510</f>
        <v>0</v>
      </c>
      <c r="H509" s="7">
        <f t="shared" si="256"/>
        <v>0</v>
      </c>
      <c r="I509" s="7">
        <f t="shared" si="256"/>
        <v>0</v>
      </c>
      <c r="J509" s="7">
        <f t="shared" si="256"/>
        <v>0</v>
      </c>
      <c r="K509" s="7">
        <f t="shared" si="256"/>
        <v>0</v>
      </c>
      <c r="L509" s="7">
        <f t="shared" si="256"/>
        <v>0</v>
      </c>
      <c r="M509" s="13"/>
      <c r="N509" s="13"/>
    </row>
    <row r="510" spans="2:14" ht="24" hidden="1">
      <c r="B510" s="15" t="s">
        <v>105</v>
      </c>
      <c r="C510" s="5" t="s">
        <v>60</v>
      </c>
      <c r="D510" s="6" t="s">
        <v>50</v>
      </c>
      <c r="E510" s="5" t="s">
        <v>593</v>
      </c>
      <c r="F510" s="5" t="s">
        <v>192</v>
      </c>
      <c r="G510" s="7">
        <v>0</v>
      </c>
      <c r="H510" s="7">
        <f>I510-G510</f>
        <v>0</v>
      </c>
      <c r="I510" s="7">
        <v>0</v>
      </c>
      <c r="J510" s="7">
        <v>0</v>
      </c>
      <c r="K510" s="7">
        <f>L510-J510</f>
        <v>0</v>
      </c>
      <c r="L510" s="7">
        <v>0</v>
      </c>
      <c r="M510" s="13"/>
      <c r="N510" s="13"/>
    </row>
    <row r="511" spans="2:14" ht="48" hidden="1">
      <c r="B511" s="15" t="s">
        <v>594</v>
      </c>
      <c r="C511" s="5" t="s">
        <v>60</v>
      </c>
      <c r="D511" s="6" t="s">
        <v>50</v>
      </c>
      <c r="E511" s="5" t="s">
        <v>595</v>
      </c>
      <c r="F511" s="5"/>
      <c r="G511" s="7">
        <f aca="true" t="shared" si="257" ref="G511:L511">G512</f>
        <v>0</v>
      </c>
      <c r="H511" s="7">
        <f t="shared" si="257"/>
        <v>0</v>
      </c>
      <c r="I511" s="7">
        <f t="shared" si="257"/>
        <v>0</v>
      </c>
      <c r="J511" s="7">
        <f t="shared" si="257"/>
        <v>0</v>
      </c>
      <c r="K511" s="7">
        <f t="shared" si="257"/>
        <v>0</v>
      </c>
      <c r="L511" s="7">
        <f t="shared" si="257"/>
        <v>0</v>
      </c>
      <c r="M511" s="13"/>
      <c r="N511" s="13"/>
    </row>
    <row r="512" spans="2:14" ht="24" hidden="1">
      <c r="B512" s="15" t="s">
        <v>105</v>
      </c>
      <c r="C512" s="5" t="s">
        <v>60</v>
      </c>
      <c r="D512" s="6" t="s">
        <v>50</v>
      </c>
      <c r="E512" s="5" t="s">
        <v>595</v>
      </c>
      <c r="F512" s="5" t="s">
        <v>192</v>
      </c>
      <c r="G512" s="7">
        <v>0</v>
      </c>
      <c r="H512" s="7">
        <f>I512-G512</f>
        <v>0</v>
      </c>
      <c r="I512" s="7">
        <v>0</v>
      </c>
      <c r="J512" s="7">
        <v>0</v>
      </c>
      <c r="K512" s="7">
        <f>L512-J512</f>
        <v>0</v>
      </c>
      <c r="L512" s="7">
        <v>0</v>
      </c>
      <c r="M512" s="13"/>
      <c r="N512" s="13"/>
    </row>
    <row r="513" spans="2:14" ht="48" hidden="1">
      <c r="B513" s="15" t="s">
        <v>594</v>
      </c>
      <c r="C513" s="5" t="s">
        <v>60</v>
      </c>
      <c r="D513" s="6" t="s">
        <v>50</v>
      </c>
      <c r="E513" s="5" t="s">
        <v>665</v>
      </c>
      <c r="F513" s="5"/>
      <c r="G513" s="7">
        <f aca="true" t="shared" si="258" ref="G513:L513">G514</f>
        <v>0</v>
      </c>
      <c r="H513" s="7">
        <f t="shared" si="258"/>
        <v>0</v>
      </c>
      <c r="I513" s="7">
        <f t="shared" si="258"/>
        <v>0</v>
      </c>
      <c r="J513" s="7">
        <f t="shared" si="258"/>
        <v>0</v>
      </c>
      <c r="K513" s="7">
        <f t="shared" si="258"/>
        <v>0</v>
      </c>
      <c r="L513" s="7">
        <f t="shared" si="258"/>
        <v>0</v>
      </c>
      <c r="M513" s="13"/>
      <c r="N513" s="13"/>
    </row>
    <row r="514" spans="2:14" ht="24" hidden="1">
      <c r="B514" s="15" t="s">
        <v>105</v>
      </c>
      <c r="C514" s="5" t="s">
        <v>60</v>
      </c>
      <c r="D514" s="6" t="s">
        <v>50</v>
      </c>
      <c r="E514" s="5" t="s">
        <v>665</v>
      </c>
      <c r="F514" s="5" t="s">
        <v>192</v>
      </c>
      <c r="G514" s="7">
        <v>0</v>
      </c>
      <c r="H514" s="7">
        <f>I514-G514</f>
        <v>0</v>
      </c>
      <c r="I514" s="7">
        <v>0</v>
      </c>
      <c r="J514" s="7">
        <v>0</v>
      </c>
      <c r="K514" s="7">
        <f>L514-J514</f>
        <v>0</v>
      </c>
      <c r="L514" s="7">
        <v>0</v>
      </c>
      <c r="M514" s="13"/>
      <c r="N514" s="13"/>
    </row>
    <row r="515" spans="2:14" ht="24">
      <c r="B515" s="15" t="s">
        <v>334</v>
      </c>
      <c r="C515" s="5" t="s">
        <v>60</v>
      </c>
      <c r="D515" s="6" t="s">
        <v>50</v>
      </c>
      <c r="E515" s="6" t="s">
        <v>254</v>
      </c>
      <c r="F515" s="5"/>
      <c r="G515" s="7">
        <f aca="true" t="shared" si="259" ref="G515:L515">G516</f>
        <v>383120520.67999995</v>
      </c>
      <c r="H515" s="7">
        <f t="shared" si="259"/>
        <v>-68239605.47999999</v>
      </c>
      <c r="I515" s="7">
        <f t="shared" si="259"/>
        <v>314880915.2</v>
      </c>
      <c r="J515" s="7">
        <f t="shared" si="259"/>
        <v>269592225.08</v>
      </c>
      <c r="K515" s="7">
        <f t="shared" si="259"/>
        <v>-269592225.08</v>
      </c>
      <c r="L515" s="7">
        <f t="shared" si="259"/>
        <v>0</v>
      </c>
      <c r="M515" s="13"/>
      <c r="N515" s="13"/>
    </row>
    <row r="516" spans="2:14" ht="12.75">
      <c r="B516" s="15" t="s">
        <v>335</v>
      </c>
      <c r="C516" s="5" t="s">
        <v>60</v>
      </c>
      <c r="D516" s="6" t="s">
        <v>50</v>
      </c>
      <c r="E516" s="6" t="s">
        <v>249</v>
      </c>
      <c r="F516" s="5"/>
      <c r="G516" s="7">
        <f aca="true" t="shared" si="260" ref="G516:L516">G517+G542+G570+G567+G575</f>
        <v>383120520.67999995</v>
      </c>
      <c r="H516" s="7">
        <f t="shared" si="260"/>
        <v>-68239605.47999999</v>
      </c>
      <c r="I516" s="7">
        <f t="shared" si="260"/>
        <v>314880915.2</v>
      </c>
      <c r="J516" s="7">
        <f t="shared" si="260"/>
        <v>269592225.08</v>
      </c>
      <c r="K516" s="7">
        <f t="shared" si="260"/>
        <v>-269592225.08</v>
      </c>
      <c r="L516" s="7">
        <f t="shared" si="260"/>
        <v>0</v>
      </c>
      <c r="M516" s="13"/>
      <c r="N516" s="13"/>
    </row>
    <row r="517" spans="2:14" ht="24">
      <c r="B517" s="15" t="s">
        <v>358</v>
      </c>
      <c r="C517" s="5" t="s">
        <v>60</v>
      </c>
      <c r="D517" s="6" t="s">
        <v>50</v>
      </c>
      <c r="E517" s="6" t="s">
        <v>281</v>
      </c>
      <c r="F517" s="5"/>
      <c r="G517" s="7">
        <f aca="true" t="shared" si="261" ref="G517:L517">G518+G520+G522+G534+G536+G540+G538+G526+G530+G528+G524+G532</f>
        <v>306808367.02</v>
      </c>
      <c r="H517" s="7">
        <f t="shared" si="261"/>
        <v>-19346635.489999987</v>
      </c>
      <c r="I517" s="7">
        <f t="shared" si="261"/>
        <v>287461731.53</v>
      </c>
      <c r="J517" s="7">
        <f t="shared" si="261"/>
        <v>269592225.08</v>
      </c>
      <c r="K517" s="7">
        <f t="shared" si="261"/>
        <v>-269592225.08</v>
      </c>
      <c r="L517" s="7">
        <f t="shared" si="261"/>
        <v>0</v>
      </c>
      <c r="M517" s="13"/>
      <c r="N517" s="13"/>
    </row>
    <row r="518" spans="2:14" ht="24">
      <c r="B518" s="15" t="s">
        <v>359</v>
      </c>
      <c r="C518" s="5" t="s">
        <v>60</v>
      </c>
      <c r="D518" s="6" t="s">
        <v>50</v>
      </c>
      <c r="E518" s="6" t="s">
        <v>282</v>
      </c>
      <c r="F518" s="5"/>
      <c r="G518" s="7">
        <f aca="true" t="shared" si="262" ref="G518:L518">G519</f>
        <v>80189256.39</v>
      </c>
      <c r="H518" s="7">
        <f t="shared" si="262"/>
        <v>19751017.820000008</v>
      </c>
      <c r="I518" s="7">
        <f t="shared" si="262"/>
        <v>99940274.21000001</v>
      </c>
      <c r="J518" s="7">
        <f t="shared" si="262"/>
        <v>96839218.21</v>
      </c>
      <c r="K518" s="7">
        <f t="shared" si="262"/>
        <v>-96839218.21</v>
      </c>
      <c r="L518" s="7">
        <f t="shared" si="262"/>
        <v>0</v>
      </c>
      <c r="M518" s="13"/>
      <c r="N518" s="13"/>
    </row>
    <row r="519" spans="2:14" ht="24">
      <c r="B519" s="15" t="s">
        <v>106</v>
      </c>
      <c r="C519" s="5" t="s">
        <v>60</v>
      </c>
      <c r="D519" s="6" t="s">
        <v>50</v>
      </c>
      <c r="E519" s="6" t="s">
        <v>282</v>
      </c>
      <c r="F519" s="5" t="s">
        <v>193</v>
      </c>
      <c r="G519" s="7">
        <f>80618804.4-429548.01</f>
        <v>80189256.39</v>
      </c>
      <c r="H519" s="7">
        <f>I519-G519</f>
        <v>19751017.820000008</v>
      </c>
      <c r="I519" s="7">
        <f>76105555.43+23877310.62-42591.84</f>
        <v>99940274.21000001</v>
      </c>
      <c r="J519" s="7">
        <f>73414565.87+23877310.62-47987.76-1918.37-700845.45-41563.27+339656.57</f>
        <v>96839218.21</v>
      </c>
      <c r="K519" s="7">
        <f>L519-J519</f>
        <v>-96839218.21</v>
      </c>
      <c r="L519" s="7">
        <v>0</v>
      </c>
      <c r="M519" s="13"/>
      <c r="N519" s="13"/>
    </row>
    <row r="520" spans="2:14" ht="24" hidden="1">
      <c r="B520" s="15" t="s">
        <v>235</v>
      </c>
      <c r="C520" s="5" t="s">
        <v>60</v>
      </c>
      <c r="D520" s="6" t="s">
        <v>50</v>
      </c>
      <c r="E520" s="6" t="s">
        <v>283</v>
      </c>
      <c r="F520" s="5"/>
      <c r="G520" s="7">
        <f aca="true" t="shared" si="263" ref="G520:L520">G521</f>
        <v>0</v>
      </c>
      <c r="H520" s="7">
        <f t="shared" si="263"/>
        <v>0</v>
      </c>
      <c r="I520" s="7">
        <f t="shared" si="263"/>
        <v>0</v>
      </c>
      <c r="J520" s="7">
        <f t="shared" si="263"/>
        <v>0</v>
      </c>
      <c r="K520" s="7">
        <f t="shared" si="263"/>
        <v>0</v>
      </c>
      <c r="L520" s="7">
        <f t="shared" si="263"/>
        <v>0</v>
      </c>
      <c r="M520" s="13"/>
      <c r="N520" s="13"/>
    </row>
    <row r="521" spans="2:14" ht="24" hidden="1">
      <c r="B521" s="15" t="s">
        <v>106</v>
      </c>
      <c r="C521" s="5" t="s">
        <v>60</v>
      </c>
      <c r="D521" s="6" t="s">
        <v>50</v>
      </c>
      <c r="E521" s="6" t="s">
        <v>283</v>
      </c>
      <c r="F521" s="5" t="s">
        <v>193</v>
      </c>
      <c r="G521" s="7">
        <v>0</v>
      </c>
      <c r="H521" s="7">
        <f>I521-G521</f>
        <v>0</v>
      </c>
      <c r="I521" s="7">
        <v>0</v>
      </c>
      <c r="J521" s="7">
        <v>0</v>
      </c>
      <c r="K521" s="7">
        <f>L521-J521</f>
        <v>0</v>
      </c>
      <c r="L521" s="7">
        <v>0</v>
      </c>
      <c r="M521" s="13"/>
      <c r="N521" s="13"/>
    </row>
    <row r="522" spans="2:14" ht="79.5" customHeight="1">
      <c r="B522" s="16" t="s">
        <v>357</v>
      </c>
      <c r="C522" s="5" t="s">
        <v>60</v>
      </c>
      <c r="D522" s="6" t="s">
        <v>50</v>
      </c>
      <c r="E522" s="6" t="s">
        <v>284</v>
      </c>
      <c r="F522" s="5"/>
      <c r="G522" s="7">
        <f aca="true" t="shared" si="264" ref="G522:L522">G523</f>
        <v>182362223</v>
      </c>
      <c r="H522" s="7">
        <f t="shared" si="264"/>
        <v>-78093910</v>
      </c>
      <c r="I522" s="7">
        <f t="shared" si="264"/>
        <v>104268313</v>
      </c>
      <c r="J522" s="7">
        <f t="shared" si="264"/>
        <v>125750213</v>
      </c>
      <c r="K522" s="7">
        <f t="shared" si="264"/>
        <v>-125750213</v>
      </c>
      <c r="L522" s="7">
        <f t="shared" si="264"/>
        <v>0</v>
      </c>
      <c r="M522" s="13"/>
      <c r="N522" s="13"/>
    </row>
    <row r="523" spans="2:14" ht="24">
      <c r="B523" s="15" t="s">
        <v>106</v>
      </c>
      <c r="C523" s="5" t="s">
        <v>60</v>
      </c>
      <c r="D523" s="6" t="s">
        <v>50</v>
      </c>
      <c r="E523" s="6" t="s">
        <v>284</v>
      </c>
      <c r="F523" s="5" t="s">
        <v>193</v>
      </c>
      <c r="G523" s="7">
        <v>182362223</v>
      </c>
      <c r="H523" s="7">
        <f>I523-G523</f>
        <v>-78093910</v>
      </c>
      <c r="I523" s="7">
        <v>104268313</v>
      </c>
      <c r="J523" s="7">
        <v>125750213</v>
      </c>
      <c r="K523" s="7">
        <f>L523-J523</f>
        <v>-125750213</v>
      </c>
      <c r="L523" s="7">
        <v>0</v>
      </c>
      <c r="M523" s="13"/>
      <c r="N523" s="13"/>
    </row>
    <row r="524" spans="2:14" ht="36">
      <c r="B524" s="15" t="s">
        <v>516</v>
      </c>
      <c r="C524" s="5" t="s">
        <v>60</v>
      </c>
      <c r="D524" s="6" t="s">
        <v>50</v>
      </c>
      <c r="E524" s="6" t="s">
        <v>571</v>
      </c>
      <c r="F524" s="5"/>
      <c r="G524" s="7">
        <f aca="true" t="shared" si="265" ref="G524:L524">G525</f>
        <v>25780000</v>
      </c>
      <c r="H524" s="7">
        <f t="shared" si="265"/>
        <v>-346900</v>
      </c>
      <c r="I524" s="7">
        <f t="shared" si="265"/>
        <v>25433100</v>
      </c>
      <c r="J524" s="7">
        <f t="shared" si="265"/>
        <v>25433100</v>
      </c>
      <c r="K524" s="7">
        <f t="shared" si="265"/>
        <v>-25433100</v>
      </c>
      <c r="L524" s="7">
        <f t="shared" si="265"/>
        <v>0</v>
      </c>
      <c r="M524" s="13"/>
      <c r="N524" s="13"/>
    </row>
    <row r="525" spans="2:14" ht="24">
      <c r="B525" s="15" t="s">
        <v>106</v>
      </c>
      <c r="C525" s="5" t="s">
        <v>60</v>
      </c>
      <c r="D525" s="6" t="s">
        <v>50</v>
      </c>
      <c r="E525" s="6" t="s">
        <v>571</v>
      </c>
      <c r="F525" s="5" t="s">
        <v>193</v>
      </c>
      <c r="G525" s="7">
        <f>24902300+877700</f>
        <v>25780000</v>
      </c>
      <c r="H525" s="7">
        <f>I525-G525</f>
        <v>-346900</v>
      </c>
      <c r="I525" s="7">
        <v>25433100</v>
      </c>
      <c r="J525" s="7">
        <v>25433100</v>
      </c>
      <c r="K525" s="7">
        <f>L525-J525</f>
        <v>-25433100</v>
      </c>
      <c r="L525" s="7">
        <v>0</v>
      </c>
      <c r="M525" s="13"/>
      <c r="N525" s="13"/>
    </row>
    <row r="526" spans="2:14" ht="36" hidden="1">
      <c r="B526" s="15" t="s">
        <v>516</v>
      </c>
      <c r="C526" s="5" t="s">
        <v>60</v>
      </c>
      <c r="D526" s="6" t="s">
        <v>50</v>
      </c>
      <c r="E526" s="6" t="s">
        <v>517</v>
      </c>
      <c r="F526" s="5"/>
      <c r="G526" s="7">
        <f aca="true" t="shared" si="266" ref="G526:L526">G527</f>
        <v>0</v>
      </c>
      <c r="H526" s="7">
        <f t="shared" si="266"/>
        <v>0</v>
      </c>
      <c r="I526" s="7">
        <f t="shared" si="266"/>
        <v>0</v>
      </c>
      <c r="J526" s="7">
        <f t="shared" si="266"/>
        <v>0</v>
      </c>
      <c r="K526" s="7">
        <f t="shared" si="266"/>
        <v>0</v>
      </c>
      <c r="L526" s="7">
        <f t="shared" si="266"/>
        <v>0</v>
      </c>
      <c r="M526" s="13"/>
      <c r="N526" s="13"/>
    </row>
    <row r="527" spans="2:14" ht="24" hidden="1">
      <c r="B527" s="15" t="s">
        <v>106</v>
      </c>
      <c r="C527" s="5" t="s">
        <v>60</v>
      </c>
      <c r="D527" s="6" t="s">
        <v>50</v>
      </c>
      <c r="E527" s="6" t="s">
        <v>517</v>
      </c>
      <c r="F527" s="5" t="s">
        <v>193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13"/>
      <c r="N527" s="13"/>
    </row>
    <row r="528" spans="2:14" ht="36">
      <c r="B528" s="15" t="s">
        <v>520</v>
      </c>
      <c r="C528" s="5" t="s">
        <v>60</v>
      </c>
      <c r="D528" s="6" t="s">
        <v>50</v>
      </c>
      <c r="E528" s="6" t="s">
        <v>521</v>
      </c>
      <c r="F528" s="5"/>
      <c r="G528" s="7">
        <f aca="true" t="shared" si="267" ref="G528:L528">G529</f>
        <v>14616479.47</v>
      </c>
      <c r="H528" s="7">
        <f t="shared" si="267"/>
        <v>3382091.959999999</v>
      </c>
      <c r="I528" s="7">
        <f t="shared" si="267"/>
        <v>17998571.43</v>
      </c>
      <c r="J528" s="7">
        <f t="shared" si="267"/>
        <v>15713877.55</v>
      </c>
      <c r="K528" s="7">
        <f t="shared" si="267"/>
        <v>-15713877.55</v>
      </c>
      <c r="L528" s="7">
        <f t="shared" si="267"/>
        <v>0</v>
      </c>
      <c r="M528" s="13"/>
      <c r="N528" s="13"/>
    </row>
    <row r="529" spans="2:14" ht="24">
      <c r="B529" s="15" t="s">
        <v>106</v>
      </c>
      <c r="C529" s="5" t="s">
        <v>60</v>
      </c>
      <c r="D529" s="6" t="s">
        <v>50</v>
      </c>
      <c r="E529" s="6" t="s">
        <v>521</v>
      </c>
      <c r="F529" s="5" t="s">
        <v>193</v>
      </c>
      <c r="G529" s="7">
        <v>14616479.47</v>
      </c>
      <c r="H529" s="7">
        <f>I529-G529</f>
        <v>3382091.959999999</v>
      </c>
      <c r="I529" s="7">
        <f>17462214+176386+359971.43</f>
        <v>17998571.43</v>
      </c>
      <c r="J529" s="7">
        <f>15245604+153996+314277.55</f>
        <v>15713877.55</v>
      </c>
      <c r="K529" s="7">
        <f>L529-J529</f>
        <v>-15713877.55</v>
      </c>
      <c r="L529" s="7">
        <v>0</v>
      </c>
      <c r="M529" s="13"/>
      <c r="N529" s="13"/>
    </row>
    <row r="530" spans="2:14" ht="18" customHeight="1" hidden="1">
      <c r="B530" s="15" t="s">
        <v>540</v>
      </c>
      <c r="C530" s="5" t="s">
        <v>60</v>
      </c>
      <c r="D530" s="6" t="s">
        <v>50</v>
      </c>
      <c r="E530" s="6" t="s">
        <v>567</v>
      </c>
      <c r="F530" s="5"/>
      <c r="G530" s="7">
        <f aca="true" t="shared" si="268" ref="G530:L530">G531</f>
        <v>0</v>
      </c>
      <c r="H530" s="7">
        <f t="shared" si="268"/>
        <v>0</v>
      </c>
      <c r="I530" s="7">
        <f t="shared" si="268"/>
        <v>0</v>
      </c>
      <c r="J530" s="7">
        <f t="shared" si="268"/>
        <v>0</v>
      </c>
      <c r="K530" s="7">
        <f t="shared" si="268"/>
        <v>0</v>
      </c>
      <c r="L530" s="7">
        <f t="shared" si="268"/>
        <v>0</v>
      </c>
      <c r="M530" s="13"/>
      <c r="N530" s="13"/>
    </row>
    <row r="531" spans="2:14" ht="18" customHeight="1" hidden="1">
      <c r="B531" s="15" t="s">
        <v>106</v>
      </c>
      <c r="C531" s="5" t="s">
        <v>60</v>
      </c>
      <c r="D531" s="6" t="s">
        <v>50</v>
      </c>
      <c r="E531" s="6" t="s">
        <v>567</v>
      </c>
      <c r="F531" s="5" t="s">
        <v>193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f>J531+K531</f>
        <v>0</v>
      </c>
      <c r="M531" s="13"/>
      <c r="N531" s="13"/>
    </row>
    <row r="532" spans="2:14" ht="18" customHeight="1" hidden="1">
      <c r="B532" s="15" t="s">
        <v>755</v>
      </c>
      <c r="C532" s="5" t="s">
        <v>60</v>
      </c>
      <c r="D532" s="6" t="s">
        <v>50</v>
      </c>
      <c r="E532" s="6" t="s">
        <v>754</v>
      </c>
      <c r="F532" s="5"/>
      <c r="G532" s="7">
        <f aca="true" t="shared" si="269" ref="G532:L532">G533</f>
        <v>0</v>
      </c>
      <c r="H532" s="7">
        <f t="shared" si="269"/>
        <v>0</v>
      </c>
      <c r="I532" s="7">
        <f t="shared" si="269"/>
        <v>0</v>
      </c>
      <c r="J532" s="7">
        <f t="shared" si="269"/>
        <v>0</v>
      </c>
      <c r="K532" s="7">
        <f t="shared" si="269"/>
        <v>0</v>
      </c>
      <c r="L532" s="7">
        <f t="shared" si="269"/>
        <v>0</v>
      </c>
      <c r="M532" s="13"/>
      <c r="N532" s="13"/>
    </row>
    <row r="533" spans="2:14" ht="24" hidden="1">
      <c r="B533" s="15" t="s">
        <v>106</v>
      </c>
      <c r="C533" s="5" t="s">
        <v>60</v>
      </c>
      <c r="D533" s="6" t="s">
        <v>50</v>
      </c>
      <c r="E533" s="6" t="s">
        <v>754</v>
      </c>
      <c r="F533" s="5" t="s">
        <v>193</v>
      </c>
      <c r="G533" s="7">
        <v>0</v>
      </c>
      <c r="H533" s="7">
        <f>I533-G533</f>
        <v>0</v>
      </c>
      <c r="I533" s="7">
        <v>0</v>
      </c>
      <c r="J533" s="7">
        <v>0</v>
      </c>
      <c r="K533" s="7">
        <f>L533-J533</f>
        <v>0</v>
      </c>
      <c r="L533" s="7">
        <v>0</v>
      </c>
      <c r="M533" s="13"/>
      <c r="N533" s="13"/>
    </row>
    <row r="534" spans="2:14" ht="24" hidden="1">
      <c r="B534" s="15" t="s">
        <v>233</v>
      </c>
      <c r="C534" s="5" t="s">
        <v>60</v>
      </c>
      <c r="D534" s="6" t="s">
        <v>50</v>
      </c>
      <c r="E534" s="6" t="s">
        <v>286</v>
      </c>
      <c r="F534" s="5"/>
      <c r="G534" s="7">
        <f aca="true" t="shared" si="270" ref="G534:L534">G535</f>
        <v>0</v>
      </c>
      <c r="H534" s="7">
        <f t="shared" si="270"/>
        <v>0</v>
      </c>
      <c r="I534" s="7">
        <f t="shared" si="270"/>
        <v>0</v>
      </c>
      <c r="J534" s="7">
        <f t="shared" si="270"/>
        <v>0</v>
      </c>
      <c r="K534" s="7">
        <f t="shared" si="270"/>
        <v>0</v>
      </c>
      <c r="L534" s="7">
        <f t="shared" si="270"/>
        <v>0</v>
      </c>
      <c r="M534" s="13"/>
      <c r="N534" s="13"/>
    </row>
    <row r="535" spans="2:14" ht="24" hidden="1">
      <c r="B535" s="15" t="s">
        <v>106</v>
      </c>
      <c r="C535" s="5" t="s">
        <v>60</v>
      </c>
      <c r="D535" s="6" t="s">
        <v>50</v>
      </c>
      <c r="E535" s="6" t="s">
        <v>286</v>
      </c>
      <c r="F535" s="5" t="s">
        <v>193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13"/>
      <c r="N535" s="13"/>
    </row>
    <row r="536" spans="2:14" ht="24">
      <c r="B536" s="15" t="s">
        <v>232</v>
      </c>
      <c r="C536" s="5" t="s">
        <v>60</v>
      </c>
      <c r="D536" s="6" t="s">
        <v>50</v>
      </c>
      <c r="E536" s="6" t="s">
        <v>285</v>
      </c>
      <c r="F536" s="5"/>
      <c r="G536" s="7">
        <f aca="true" t="shared" si="271" ref="G536:L536">G537</f>
        <v>1646428.57</v>
      </c>
      <c r="H536" s="7">
        <f t="shared" si="271"/>
        <v>442551.02</v>
      </c>
      <c r="I536" s="7">
        <f t="shared" si="271"/>
        <v>2088979.59</v>
      </c>
      <c r="J536" s="7">
        <f t="shared" si="271"/>
        <v>2088979.59</v>
      </c>
      <c r="K536" s="7">
        <f t="shared" si="271"/>
        <v>-2088979.59</v>
      </c>
      <c r="L536" s="7">
        <f t="shared" si="271"/>
        <v>0</v>
      </c>
      <c r="M536" s="13"/>
      <c r="N536" s="13"/>
    </row>
    <row r="537" spans="2:14" ht="24">
      <c r="B537" s="15" t="s">
        <v>106</v>
      </c>
      <c r="C537" s="5" t="s">
        <v>60</v>
      </c>
      <c r="D537" s="6" t="s">
        <v>50</v>
      </c>
      <c r="E537" s="6" t="s">
        <v>285</v>
      </c>
      <c r="F537" s="5" t="s">
        <v>193</v>
      </c>
      <c r="G537" s="7">
        <v>1646428.57</v>
      </c>
      <c r="H537" s="7">
        <f>I537-G537</f>
        <v>442551.02</v>
      </c>
      <c r="I537" s="7">
        <f>43779.59+2045200</f>
        <v>2088979.59</v>
      </c>
      <c r="J537" s="7">
        <f>43779.59+2045200</f>
        <v>2088979.59</v>
      </c>
      <c r="K537" s="7">
        <f>L537-J537</f>
        <v>-2088979.59</v>
      </c>
      <c r="L537" s="7">
        <v>0</v>
      </c>
      <c r="M537" s="13"/>
      <c r="N537" s="13"/>
    </row>
    <row r="538" spans="2:14" ht="24">
      <c r="B538" s="15" t="s">
        <v>518</v>
      </c>
      <c r="C538" s="5" t="s">
        <v>60</v>
      </c>
      <c r="D538" s="6" t="s">
        <v>50</v>
      </c>
      <c r="E538" s="6" t="s">
        <v>519</v>
      </c>
      <c r="F538" s="5"/>
      <c r="G538" s="7">
        <f aca="true" t="shared" si="272" ref="G538:L538">G539</f>
        <v>2213979.59</v>
      </c>
      <c r="H538" s="7">
        <f t="shared" si="272"/>
        <v>1552857.1400000001</v>
      </c>
      <c r="I538" s="7">
        <f t="shared" si="272"/>
        <v>3766836.73</v>
      </c>
      <c r="J538" s="7">
        <f t="shared" si="272"/>
        <v>3766836.73</v>
      </c>
      <c r="K538" s="7">
        <f t="shared" si="272"/>
        <v>-3766836.73</v>
      </c>
      <c r="L538" s="7">
        <f t="shared" si="272"/>
        <v>0</v>
      </c>
      <c r="M538" s="13"/>
      <c r="N538" s="13"/>
    </row>
    <row r="539" spans="2:14" ht="24">
      <c r="B539" s="15" t="s">
        <v>106</v>
      </c>
      <c r="C539" s="5" t="s">
        <v>60</v>
      </c>
      <c r="D539" s="6" t="s">
        <v>50</v>
      </c>
      <c r="E539" s="6" t="s">
        <v>519</v>
      </c>
      <c r="F539" s="5" t="s">
        <v>193</v>
      </c>
      <c r="G539" s="7">
        <v>2213979.59</v>
      </c>
      <c r="H539" s="7">
        <f>I539-G539</f>
        <v>1552857.1400000001</v>
      </c>
      <c r="I539" s="7">
        <f>75336.73+3691500</f>
        <v>3766836.73</v>
      </c>
      <c r="J539" s="7">
        <f>75336.73+3691500</f>
        <v>3766836.73</v>
      </c>
      <c r="K539" s="7">
        <f>L539-J539</f>
        <v>-3766836.73</v>
      </c>
      <c r="L539" s="7">
        <v>0</v>
      </c>
      <c r="M539" s="13"/>
      <c r="N539" s="13"/>
    </row>
    <row r="540" spans="2:14" ht="24">
      <c r="B540" s="15" t="s">
        <v>456</v>
      </c>
      <c r="C540" s="5" t="s">
        <v>60</v>
      </c>
      <c r="D540" s="6" t="s">
        <v>50</v>
      </c>
      <c r="E540" s="6" t="s">
        <v>413</v>
      </c>
      <c r="F540" s="5"/>
      <c r="G540" s="7">
        <f aca="true" t="shared" si="273" ref="G540:L540">G541</f>
        <v>0</v>
      </c>
      <c r="H540" s="7">
        <f t="shared" si="273"/>
        <v>33965656.57</v>
      </c>
      <c r="I540" s="7">
        <f t="shared" si="273"/>
        <v>33965656.57</v>
      </c>
      <c r="J540" s="7">
        <f t="shared" si="273"/>
        <v>0</v>
      </c>
      <c r="K540" s="7">
        <f t="shared" si="273"/>
        <v>0</v>
      </c>
      <c r="L540" s="7">
        <f t="shared" si="273"/>
        <v>0</v>
      </c>
      <c r="M540" s="13"/>
      <c r="N540" s="13"/>
    </row>
    <row r="541" spans="2:14" ht="24">
      <c r="B541" s="15" t="s">
        <v>106</v>
      </c>
      <c r="C541" s="5" t="s">
        <v>60</v>
      </c>
      <c r="D541" s="6" t="s">
        <v>50</v>
      </c>
      <c r="E541" s="6" t="s">
        <v>413</v>
      </c>
      <c r="F541" s="5" t="s">
        <v>193</v>
      </c>
      <c r="G541" s="7">
        <v>0</v>
      </c>
      <c r="H541" s="7">
        <f>I541-G541</f>
        <v>33965656.57</v>
      </c>
      <c r="I541" s="7">
        <f>33626000+339656.57</f>
        <v>33965656.57</v>
      </c>
      <c r="J541" s="7">
        <f>33626000+339656.57-33965656.57</f>
        <v>0</v>
      </c>
      <c r="K541" s="7">
        <f>L541-J541</f>
        <v>0</v>
      </c>
      <c r="L541" s="7">
        <v>0</v>
      </c>
      <c r="M541" s="13"/>
      <c r="N541" s="13"/>
    </row>
    <row r="542" spans="2:14" ht="36">
      <c r="B542" s="15" t="s">
        <v>337</v>
      </c>
      <c r="C542" s="5" t="s">
        <v>60</v>
      </c>
      <c r="D542" s="6" t="s">
        <v>50</v>
      </c>
      <c r="E542" s="6" t="s">
        <v>336</v>
      </c>
      <c r="F542" s="5"/>
      <c r="G542" s="7">
        <f aca="true" t="shared" si="274" ref="G542:L542">G545+G557+G555+G561+G551+G543+G547+G559+G553+G549+G563+G565</f>
        <v>75792153.66</v>
      </c>
      <c r="H542" s="7">
        <f t="shared" si="274"/>
        <v>-48372969.99</v>
      </c>
      <c r="I542" s="7">
        <f t="shared" si="274"/>
        <v>27419183.67</v>
      </c>
      <c r="J542" s="7">
        <f t="shared" si="274"/>
        <v>0</v>
      </c>
      <c r="K542" s="7">
        <f t="shared" si="274"/>
        <v>0</v>
      </c>
      <c r="L542" s="7">
        <f t="shared" si="274"/>
        <v>0</v>
      </c>
      <c r="M542" s="13"/>
      <c r="N542" s="13"/>
    </row>
    <row r="543" spans="2:14" ht="12.75" hidden="1">
      <c r="B543" s="15" t="s">
        <v>721</v>
      </c>
      <c r="C543" s="5" t="s">
        <v>60</v>
      </c>
      <c r="D543" s="6" t="s">
        <v>50</v>
      </c>
      <c r="E543" s="6" t="s">
        <v>722</v>
      </c>
      <c r="F543" s="5"/>
      <c r="G543" s="7">
        <f aca="true" t="shared" si="275" ref="G543:L543">G544</f>
        <v>0</v>
      </c>
      <c r="H543" s="7">
        <f t="shared" si="275"/>
        <v>0</v>
      </c>
      <c r="I543" s="7">
        <f t="shared" si="275"/>
        <v>0</v>
      </c>
      <c r="J543" s="7">
        <f t="shared" si="275"/>
        <v>0</v>
      </c>
      <c r="K543" s="7">
        <f t="shared" si="275"/>
        <v>0</v>
      </c>
      <c r="L543" s="7">
        <f t="shared" si="275"/>
        <v>0</v>
      </c>
      <c r="M543" s="13"/>
      <c r="N543" s="13"/>
    </row>
    <row r="544" spans="2:14" ht="24" hidden="1">
      <c r="B544" s="15" t="s">
        <v>106</v>
      </c>
      <c r="C544" s="5" t="s">
        <v>60</v>
      </c>
      <c r="D544" s="6" t="s">
        <v>50</v>
      </c>
      <c r="E544" s="6" t="s">
        <v>722</v>
      </c>
      <c r="F544" s="5" t="s">
        <v>193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13"/>
      <c r="N544" s="13"/>
    </row>
    <row r="545" spans="2:14" ht="12.75" hidden="1">
      <c r="B545" s="15" t="s">
        <v>664</v>
      </c>
      <c r="C545" s="5" t="s">
        <v>60</v>
      </c>
      <c r="D545" s="6" t="s">
        <v>50</v>
      </c>
      <c r="E545" s="6" t="s">
        <v>566</v>
      </c>
      <c r="F545" s="5"/>
      <c r="G545" s="7">
        <f aca="true" t="shared" si="276" ref="G545:L545">G546</f>
        <v>0</v>
      </c>
      <c r="H545" s="7">
        <f t="shared" si="276"/>
        <v>0</v>
      </c>
      <c r="I545" s="7">
        <f t="shared" si="276"/>
        <v>0</v>
      </c>
      <c r="J545" s="7">
        <f t="shared" si="276"/>
        <v>0</v>
      </c>
      <c r="K545" s="7">
        <f t="shared" si="276"/>
        <v>0</v>
      </c>
      <c r="L545" s="7">
        <f t="shared" si="276"/>
        <v>0</v>
      </c>
      <c r="M545" s="13"/>
      <c r="N545" s="13"/>
    </row>
    <row r="546" spans="2:14" ht="24" hidden="1">
      <c r="B546" s="15" t="s">
        <v>106</v>
      </c>
      <c r="C546" s="5" t="s">
        <v>60</v>
      </c>
      <c r="D546" s="6" t="s">
        <v>50</v>
      </c>
      <c r="E546" s="6" t="s">
        <v>566</v>
      </c>
      <c r="F546" s="5" t="s">
        <v>193</v>
      </c>
      <c r="G546" s="7">
        <v>0</v>
      </c>
      <c r="H546" s="7">
        <f>I546-G546</f>
        <v>0</v>
      </c>
      <c r="I546" s="7">
        <v>0</v>
      </c>
      <c r="J546" s="7">
        <v>0</v>
      </c>
      <c r="K546" s="7">
        <f>L546-J546</f>
        <v>0</v>
      </c>
      <c r="L546" s="7">
        <v>0</v>
      </c>
      <c r="M546" s="13"/>
      <c r="N546" s="13"/>
    </row>
    <row r="547" spans="2:14" ht="12.75" hidden="1">
      <c r="B547" s="15" t="s">
        <v>694</v>
      </c>
      <c r="C547" s="5" t="s">
        <v>60</v>
      </c>
      <c r="D547" s="6" t="s">
        <v>50</v>
      </c>
      <c r="E547" s="6" t="s">
        <v>723</v>
      </c>
      <c r="F547" s="5"/>
      <c r="G547" s="7">
        <f aca="true" t="shared" si="277" ref="G547:L547">G548</f>
        <v>0</v>
      </c>
      <c r="H547" s="7">
        <f t="shared" si="277"/>
        <v>0</v>
      </c>
      <c r="I547" s="7">
        <f t="shared" si="277"/>
        <v>0</v>
      </c>
      <c r="J547" s="7">
        <f t="shared" si="277"/>
        <v>0</v>
      </c>
      <c r="K547" s="7">
        <f t="shared" si="277"/>
        <v>0</v>
      </c>
      <c r="L547" s="7">
        <f t="shared" si="277"/>
        <v>0</v>
      </c>
      <c r="M547" s="13"/>
      <c r="N547" s="13"/>
    </row>
    <row r="548" spans="2:14" ht="24" hidden="1">
      <c r="B548" s="15" t="s">
        <v>106</v>
      </c>
      <c r="C548" s="5" t="s">
        <v>60</v>
      </c>
      <c r="D548" s="6" t="s">
        <v>50</v>
      </c>
      <c r="E548" s="6" t="s">
        <v>723</v>
      </c>
      <c r="F548" s="5" t="s">
        <v>193</v>
      </c>
      <c r="G548" s="7">
        <v>0</v>
      </c>
      <c r="H548" s="7">
        <f>I548-G548</f>
        <v>0</v>
      </c>
      <c r="I548" s="7">
        <v>0</v>
      </c>
      <c r="J548" s="7">
        <v>0</v>
      </c>
      <c r="K548" s="7">
        <f>L548-J548</f>
        <v>0</v>
      </c>
      <c r="L548" s="7">
        <v>0</v>
      </c>
      <c r="M548" s="13"/>
      <c r="N548" s="13"/>
    </row>
    <row r="549" spans="2:14" ht="36" hidden="1">
      <c r="B549" s="15" t="s">
        <v>539</v>
      </c>
      <c r="C549" s="5" t="s">
        <v>60</v>
      </c>
      <c r="D549" s="6" t="s">
        <v>50</v>
      </c>
      <c r="E549" s="6" t="s">
        <v>542</v>
      </c>
      <c r="F549" s="5"/>
      <c r="G549" s="7">
        <f aca="true" t="shared" si="278" ref="G549:L549">G550</f>
        <v>0</v>
      </c>
      <c r="H549" s="7">
        <f t="shared" si="278"/>
        <v>0</v>
      </c>
      <c r="I549" s="7">
        <f t="shared" si="278"/>
        <v>0</v>
      </c>
      <c r="J549" s="7">
        <f t="shared" si="278"/>
        <v>0</v>
      </c>
      <c r="K549" s="7">
        <f t="shared" si="278"/>
        <v>0</v>
      </c>
      <c r="L549" s="7">
        <f t="shared" si="278"/>
        <v>0</v>
      </c>
      <c r="M549" s="13"/>
      <c r="N549" s="13"/>
    </row>
    <row r="550" spans="2:14" ht="24" hidden="1">
      <c r="B550" s="15" t="s">
        <v>111</v>
      </c>
      <c r="C550" s="5" t="s">
        <v>60</v>
      </c>
      <c r="D550" s="6" t="s">
        <v>50</v>
      </c>
      <c r="E550" s="6" t="s">
        <v>542</v>
      </c>
      <c r="F550" s="5" t="s">
        <v>200</v>
      </c>
      <c r="G550" s="7">
        <v>0</v>
      </c>
      <c r="H550" s="7">
        <f>I550-G550</f>
        <v>0</v>
      </c>
      <c r="I550" s="7">
        <v>0</v>
      </c>
      <c r="J550" s="7">
        <v>0</v>
      </c>
      <c r="K550" s="7">
        <f>L550-J550</f>
        <v>0</v>
      </c>
      <c r="L550" s="7">
        <v>0</v>
      </c>
      <c r="M550" s="13"/>
      <c r="N550" s="13"/>
    </row>
    <row r="551" spans="2:14" ht="12.75" hidden="1">
      <c r="B551" s="15" t="s">
        <v>694</v>
      </c>
      <c r="C551" s="5" t="s">
        <v>60</v>
      </c>
      <c r="D551" s="6" t="s">
        <v>50</v>
      </c>
      <c r="E551" s="6" t="s">
        <v>695</v>
      </c>
      <c r="F551" s="5"/>
      <c r="G551" s="7">
        <f aca="true" t="shared" si="279" ref="G551:L551">G552</f>
        <v>0</v>
      </c>
      <c r="H551" s="7">
        <f t="shared" si="279"/>
        <v>0</v>
      </c>
      <c r="I551" s="7">
        <f t="shared" si="279"/>
        <v>0</v>
      </c>
      <c r="J551" s="7">
        <f t="shared" si="279"/>
        <v>0</v>
      </c>
      <c r="K551" s="7">
        <f t="shared" si="279"/>
        <v>0</v>
      </c>
      <c r="L551" s="7">
        <f t="shared" si="279"/>
        <v>0</v>
      </c>
      <c r="M551" s="13"/>
      <c r="N551" s="13"/>
    </row>
    <row r="552" spans="2:14" ht="24" hidden="1">
      <c r="B552" s="15" t="s">
        <v>106</v>
      </c>
      <c r="C552" s="5" t="s">
        <v>60</v>
      </c>
      <c r="D552" s="6" t="s">
        <v>50</v>
      </c>
      <c r="E552" s="6" t="s">
        <v>695</v>
      </c>
      <c r="F552" s="5" t="s">
        <v>193</v>
      </c>
      <c r="G552" s="7">
        <v>0</v>
      </c>
      <c r="H552" s="7">
        <f>I552-G552</f>
        <v>0</v>
      </c>
      <c r="I552" s="7">
        <v>0</v>
      </c>
      <c r="J552" s="7">
        <v>0</v>
      </c>
      <c r="K552" s="7">
        <f>L552-J552</f>
        <v>0</v>
      </c>
      <c r="L552" s="7">
        <v>0</v>
      </c>
      <c r="M552" s="13"/>
      <c r="N552" s="13"/>
    </row>
    <row r="553" spans="2:14" ht="12.75" hidden="1">
      <c r="B553" s="15" t="s">
        <v>753</v>
      </c>
      <c r="C553" s="5" t="s">
        <v>60</v>
      </c>
      <c r="D553" s="6" t="s">
        <v>50</v>
      </c>
      <c r="E553" s="6" t="s">
        <v>752</v>
      </c>
      <c r="F553" s="5"/>
      <c r="G553" s="7">
        <f aca="true" t="shared" si="280" ref="G553:L553">G554</f>
        <v>0</v>
      </c>
      <c r="H553" s="7">
        <f t="shared" si="280"/>
        <v>0</v>
      </c>
      <c r="I553" s="7">
        <f t="shared" si="280"/>
        <v>0</v>
      </c>
      <c r="J553" s="7">
        <f t="shared" si="280"/>
        <v>0</v>
      </c>
      <c r="K553" s="7">
        <f t="shared" si="280"/>
        <v>0</v>
      </c>
      <c r="L553" s="7">
        <f t="shared" si="280"/>
        <v>0</v>
      </c>
      <c r="M553" s="13"/>
      <c r="N553" s="13"/>
    </row>
    <row r="554" spans="2:14" ht="24" hidden="1">
      <c r="B554" s="15" t="s">
        <v>106</v>
      </c>
      <c r="C554" s="5" t="s">
        <v>60</v>
      </c>
      <c r="D554" s="6" t="s">
        <v>50</v>
      </c>
      <c r="E554" s="6" t="s">
        <v>752</v>
      </c>
      <c r="F554" s="5" t="s">
        <v>193</v>
      </c>
      <c r="G554" s="7">
        <v>0</v>
      </c>
      <c r="H554" s="7">
        <f>I554-G554</f>
        <v>0</v>
      </c>
      <c r="I554" s="7">
        <v>0</v>
      </c>
      <c r="J554" s="7">
        <v>0</v>
      </c>
      <c r="K554" s="7">
        <f>L554-J554</f>
        <v>0</v>
      </c>
      <c r="L554" s="7">
        <v>0</v>
      </c>
      <c r="M554" s="13"/>
      <c r="N554" s="13"/>
    </row>
    <row r="555" spans="2:14" ht="12.75" hidden="1">
      <c r="B555" s="15" t="s">
        <v>694</v>
      </c>
      <c r="C555" s="5" t="s">
        <v>60</v>
      </c>
      <c r="D555" s="6" t="s">
        <v>50</v>
      </c>
      <c r="E555" s="6" t="s">
        <v>696</v>
      </c>
      <c r="F555" s="5"/>
      <c r="G555" s="7">
        <f>G556</f>
        <v>0</v>
      </c>
      <c r="H555" s="7">
        <f>H556</f>
        <v>0</v>
      </c>
      <c r="I555" s="7">
        <f>I556</f>
        <v>0</v>
      </c>
      <c r="J555" s="7">
        <f>J556</f>
        <v>0</v>
      </c>
      <c r="K555" s="7">
        <f>K556</f>
        <v>0</v>
      </c>
      <c r="L555" s="7">
        <f>J555+K555</f>
        <v>0</v>
      </c>
      <c r="M555" s="13"/>
      <c r="N555" s="13"/>
    </row>
    <row r="556" spans="2:14" ht="24" hidden="1">
      <c r="B556" s="15" t="s">
        <v>106</v>
      </c>
      <c r="C556" s="5" t="s">
        <v>60</v>
      </c>
      <c r="D556" s="6" t="s">
        <v>50</v>
      </c>
      <c r="E556" s="6" t="s">
        <v>696</v>
      </c>
      <c r="F556" s="5" t="s">
        <v>193</v>
      </c>
      <c r="G556" s="7">
        <v>0</v>
      </c>
      <c r="H556" s="7">
        <f>I556-G556</f>
        <v>0</v>
      </c>
      <c r="I556" s="7">
        <v>0</v>
      </c>
      <c r="J556" s="7">
        <v>0</v>
      </c>
      <c r="K556" s="7">
        <f>L556-J556</f>
        <v>0</v>
      </c>
      <c r="L556" s="7">
        <v>0</v>
      </c>
      <c r="M556" s="13"/>
      <c r="N556" s="13"/>
    </row>
    <row r="557" spans="2:14" ht="36" hidden="1">
      <c r="B557" s="15" t="s">
        <v>501</v>
      </c>
      <c r="C557" s="5" t="s">
        <v>60</v>
      </c>
      <c r="D557" s="6" t="s">
        <v>50</v>
      </c>
      <c r="E557" s="6" t="s">
        <v>500</v>
      </c>
      <c r="F557" s="5"/>
      <c r="G557" s="7">
        <f>G558</f>
        <v>0</v>
      </c>
      <c r="H557" s="7">
        <f>H558</f>
        <v>0</v>
      </c>
      <c r="I557" s="7">
        <f>I558</f>
        <v>0</v>
      </c>
      <c r="J557" s="7">
        <f>J558</f>
        <v>0</v>
      </c>
      <c r="K557" s="7">
        <f>K558</f>
        <v>0</v>
      </c>
      <c r="L557" s="7">
        <f>J557+K557</f>
        <v>0</v>
      </c>
      <c r="M557" s="13"/>
      <c r="N557" s="13"/>
    </row>
    <row r="558" spans="2:14" ht="24" hidden="1">
      <c r="B558" s="15" t="s">
        <v>106</v>
      </c>
      <c r="C558" s="5" t="s">
        <v>60</v>
      </c>
      <c r="D558" s="6" t="s">
        <v>50</v>
      </c>
      <c r="E558" s="6" t="s">
        <v>500</v>
      </c>
      <c r="F558" s="5" t="s">
        <v>193</v>
      </c>
      <c r="G558" s="7">
        <v>0</v>
      </c>
      <c r="H558" s="7">
        <f>I558-G558</f>
        <v>0</v>
      </c>
      <c r="I558" s="7">
        <v>0</v>
      </c>
      <c r="J558" s="7">
        <v>0</v>
      </c>
      <c r="K558" s="7">
        <f>L558-J558</f>
        <v>0</v>
      </c>
      <c r="L558" s="7">
        <v>0</v>
      </c>
      <c r="M558" s="13"/>
      <c r="N558" s="13"/>
    </row>
    <row r="559" spans="2:14" ht="12.75" hidden="1">
      <c r="B559" s="15"/>
      <c r="C559" s="5" t="s">
        <v>60</v>
      </c>
      <c r="D559" s="6" t="s">
        <v>50</v>
      </c>
      <c r="E559" s="6"/>
      <c r="F559" s="5"/>
      <c r="G559" s="7">
        <f aca="true" t="shared" si="281" ref="G559:L559">G560</f>
        <v>0</v>
      </c>
      <c r="H559" s="7">
        <f t="shared" si="281"/>
        <v>0</v>
      </c>
      <c r="I559" s="7">
        <f t="shared" si="281"/>
        <v>0</v>
      </c>
      <c r="J559" s="7">
        <f t="shared" si="281"/>
        <v>0</v>
      </c>
      <c r="K559" s="7">
        <f t="shared" si="281"/>
        <v>0</v>
      </c>
      <c r="L559" s="7">
        <f t="shared" si="281"/>
        <v>0</v>
      </c>
      <c r="M559" s="13"/>
      <c r="N559" s="13"/>
    </row>
    <row r="560" spans="2:14" ht="24" hidden="1">
      <c r="B560" s="15" t="s">
        <v>106</v>
      </c>
      <c r="C560" s="5" t="s">
        <v>60</v>
      </c>
      <c r="D560" s="6" t="s">
        <v>50</v>
      </c>
      <c r="E560" s="6"/>
      <c r="F560" s="5" t="s">
        <v>193</v>
      </c>
      <c r="G560" s="7">
        <v>0</v>
      </c>
      <c r="H560" s="7">
        <f>I560-G560</f>
        <v>0</v>
      </c>
      <c r="I560" s="7">
        <v>0</v>
      </c>
      <c r="J560" s="7">
        <v>0</v>
      </c>
      <c r="K560" s="7">
        <f>L560-J560</f>
        <v>0</v>
      </c>
      <c r="L560" s="7">
        <v>0</v>
      </c>
      <c r="M560" s="13"/>
      <c r="N560" s="13"/>
    </row>
    <row r="561" spans="2:14" ht="36">
      <c r="B561" s="15" t="s">
        <v>543</v>
      </c>
      <c r="C561" s="5" t="s">
        <v>60</v>
      </c>
      <c r="D561" s="6" t="s">
        <v>50</v>
      </c>
      <c r="E561" s="6" t="s">
        <v>544</v>
      </c>
      <c r="F561" s="5"/>
      <c r="G561" s="7">
        <f aca="true" t="shared" si="282" ref="G561:L561">G562</f>
        <v>42954800.54</v>
      </c>
      <c r="H561" s="7">
        <f t="shared" si="282"/>
        <v>-42954800.54</v>
      </c>
      <c r="I561" s="7">
        <f t="shared" si="282"/>
        <v>0</v>
      </c>
      <c r="J561" s="7">
        <f t="shared" si="282"/>
        <v>0</v>
      </c>
      <c r="K561" s="7">
        <f t="shared" si="282"/>
        <v>0</v>
      </c>
      <c r="L561" s="7">
        <f t="shared" si="282"/>
        <v>0</v>
      </c>
      <c r="M561" s="13"/>
      <c r="N561" s="13"/>
    </row>
    <row r="562" spans="2:14" ht="24">
      <c r="B562" s="15" t="s">
        <v>106</v>
      </c>
      <c r="C562" s="5" t="s">
        <v>60</v>
      </c>
      <c r="D562" s="6" t="s">
        <v>50</v>
      </c>
      <c r="E562" s="6" t="s">
        <v>544</v>
      </c>
      <c r="F562" s="5" t="s">
        <v>193</v>
      </c>
      <c r="G562" s="7">
        <f>42525252.53+429548.01</f>
        <v>42954800.54</v>
      </c>
      <c r="H562" s="7">
        <f>I562-G562</f>
        <v>-42954800.54</v>
      </c>
      <c r="I562" s="7">
        <v>0</v>
      </c>
      <c r="J562" s="7">
        <v>0</v>
      </c>
      <c r="K562" s="7">
        <f>L562-J562</f>
        <v>0</v>
      </c>
      <c r="L562" s="7">
        <v>0</v>
      </c>
      <c r="M562" s="13"/>
      <c r="N562" s="13"/>
    </row>
    <row r="563" spans="2:14" ht="36">
      <c r="B563" s="15" t="s">
        <v>583</v>
      </c>
      <c r="C563" s="5" t="s">
        <v>60</v>
      </c>
      <c r="D563" s="6" t="s">
        <v>50</v>
      </c>
      <c r="E563" s="6" t="s">
        <v>584</v>
      </c>
      <c r="F563" s="5"/>
      <c r="G563" s="7">
        <f aca="true" t="shared" si="283" ref="G563:L563">G564</f>
        <v>27364460.94</v>
      </c>
      <c r="H563" s="7">
        <f t="shared" si="283"/>
        <v>54722.73000000045</v>
      </c>
      <c r="I563" s="7">
        <f t="shared" si="283"/>
        <v>27419183.67</v>
      </c>
      <c r="J563" s="7">
        <f t="shared" si="283"/>
        <v>0</v>
      </c>
      <c r="K563" s="7">
        <f t="shared" si="283"/>
        <v>0</v>
      </c>
      <c r="L563" s="7">
        <f t="shared" si="283"/>
        <v>0</v>
      </c>
      <c r="M563" s="13"/>
      <c r="N563" s="13"/>
    </row>
    <row r="564" spans="2:14" ht="24">
      <c r="B564" s="15" t="s">
        <v>111</v>
      </c>
      <c r="C564" s="5" t="s">
        <v>60</v>
      </c>
      <c r="D564" s="6" t="s">
        <v>50</v>
      </c>
      <c r="E564" s="6" t="s">
        <v>584</v>
      </c>
      <c r="F564" s="5" t="s">
        <v>200</v>
      </c>
      <c r="G564" s="7">
        <v>27364460.94</v>
      </c>
      <c r="H564" s="7">
        <f>I564-G564</f>
        <v>54722.73000000045</v>
      </c>
      <c r="I564" s="7">
        <f>26602092+268708+548383.67</f>
        <v>27419183.67</v>
      </c>
      <c r="J564" s="7">
        <v>0</v>
      </c>
      <c r="K564" s="7">
        <f>L564-J564</f>
        <v>0</v>
      </c>
      <c r="L564" s="7">
        <v>0</v>
      </c>
      <c r="M564" s="13"/>
      <c r="N564" s="13"/>
    </row>
    <row r="565" spans="2:14" ht="24">
      <c r="B565" s="15" t="s">
        <v>736</v>
      </c>
      <c r="C565" s="5" t="s">
        <v>60</v>
      </c>
      <c r="D565" s="6" t="s">
        <v>50</v>
      </c>
      <c r="E565" s="6" t="s">
        <v>735</v>
      </c>
      <c r="F565" s="5"/>
      <c r="G565" s="7">
        <f aca="true" t="shared" si="284" ref="G565:L565">G566</f>
        <v>5472892.18</v>
      </c>
      <c r="H565" s="7">
        <f t="shared" si="284"/>
        <v>-5472892.18</v>
      </c>
      <c r="I565" s="7">
        <f t="shared" si="284"/>
        <v>0</v>
      </c>
      <c r="J565" s="7">
        <f t="shared" si="284"/>
        <v>0</v>
      </c>
      <c r="K565" s="7">
        <f t="shared" si="284"/>
        <v>0</v>
      </c>
      <c r="L565" s="7">
        <f t="shared" si="284"/>
        <v>0</v>
      </c>
      <c r="M565" s="13"/>
      <c r="N565" s="13"/>
    </row>
    <row r="566" spans="2:14" ht="24">
      <c r="B566" s="15" t="s">
        <v>111</v>
      </c>
      <c r="C566" s="5" t="s">
        <v>60</v>
      </c>
      <c r="D566" s="6" t="s">
        <v>50</v>
      </c>
      <c r="E566" s="6" t="s">
        <v>735</v>
      </c>
      <c r="F566" s="5" t="s">
        <v>200</v>
      </c>
      <c r="G566" s="7">
        <v>5472892.18</v>
      </c>
      <c r="H566" s="7">
        <f>I566-G566</f>
        <v>-5472892.18</v>
      </c>
      <c r="I566" s="7">
        <v>0</v>
      </c>
      <c r="J566" s="7">
        <v>0</v>
      </c>
      <c r="K566" s="7">
        <f>L566-J566</f>
        <v>0</v>
      </c>
      <c r="L566" s="7">
        <v>0</v>
      </c>
      <c r="M566" s="13"/>
      <c r="N566" s="13"/>
    </row>
    <row r="567" spans="2:14" ht="24">
      <c r="B567" s="15" t="s">
        <v>795</v>
      </c>
      <c r="C567" s="5" t="s">
        <v>60</v>
      </c>
      <c r="D567" s="6" t="s">
        <v>50</v>
      </c>
      <c r="E567" s="6" t="s">
        <v>796</v>
      </c>
      <c r="F567" s="5"/>
      <c r="G567" s="7">
        <f aca="true" t="shared" si="285" ref="G567:J568">G568</f>
        <v>520000</v>
      </c>
      <c r="H567" s="7">
        <f t="shared" si="285"/>
        <v>-520000</v>
      </c>
      <c r="I567" s="7">
        <f t="shared" si="285"/>
        <v>0</v>
      </c>
      <c r="J567" s="7">
        <f t="shared" si="285"/>
        <v>0</v>
      </c>
      <c r="K567" s="7">
        <f>K568</f>
        <v>0</v>
      </c>
      <c r="L567" s="7">
        <f>L568</f>
        <v>0</v>
      </c>
      <c r="M567" s="13"/>
      <c r="N567" s="13"/>
    </row>
    <row r="568" spans="2:14" ht="24">
      <c r="B568" s="15" t="s">
        <v>457</v>
      </c>
      <c r="C568" s="5" t="s">
        <v>60</v>
      </c>
      <c r="D568" s="6" t="s">
        <v>50</v>
      </c>
      <c r="E568" s="6" t="s">
        <v>415</v>
      </c>
      <c r="F568" s="5"/>
      <c r="G568" s="7">
        <f t="shared" si="285"/>
        <v>520000</v>
      </c>
      <c r="H568" s="7">
        <f t="shared" si="285"/>
        <v>-520000</v>
      </c>
      <c r="I568" s="7">
        <f t="shared" si="285"/>
        <v>0</v>
      </c>
      <c r="J568" s="7">
        <f t="shared" si="285"/>
        <v>0</v>
      </c>
      <c r="K568" s="7">
        <f>K569</f>
        <v>0</v>
      </c>
      <c r="L568" s="7">
        <f>L569</f>
        <v>0</v>
      </c>
      <c r="M568" s="13"/>
      <c r="N568" s="13"/>
    </row>
    <row r="569" spans="2:14" ht="24">
      <c r="B569" s="15" t="s">
        <v>106</v>
      </c>
      <c r="C569" s="5" t="s">
        <v>60</v>
      </c>
      <c r="D569" s="6" t="s">
        <v>50</v>
      </c>
      <c r="E569" s="6" t="s">
        <v>415</v>
      </c>
      <c r="F569" s="5" t="s">
        <v>193</v>
      </c>
      <c r="G569" s="7">
        <v>520000</v>
      </c>
      <c r="H569" s="7">
        <f>I569-G569</f>
        <v>-520000</v>
      </c>
      <c r="I569" s="7">
        <v>0</v>
      </c>
      <c r="J569" s="7">
        <v>0</v>
      </c>
      <c r="K569" s="7">
        <f>L569-J569</f>
        <v>0</v>
      </c>
      <c r="L569" s="7">
        <v>0</v>
      </c>
      <c r="M569" s="13"/>
      <c r="N569" s="13"/>
    </row>
    <row r="570" spans="2:14" ht="24" hidden="1">
      <c r="B570" s="15" t="s">
        <v>438</v>
      </c>
      <c r="C570" s="5" t="s">
        <v>60</v>
      </c>
      <c r="D570" s="6" t="s">
        <v>50</v>
      </c>
      <c r="E570" s="6" t="s">
        <v>414</v>
      </c>
      <c r="F570" s="5"/>
      <c r="G570" s="7">
        <f aca="true" t="shared" si="286" ref="G570:L570">G571+G573</f>
        <v>0</v>
      </c>
      <c r="H570" s="7">
        <f t="shared" si="286"/>
        <v>0</v>
      </c>
      <c r="I570" s="7">
        <f t="shared" si="286"/>
        <v>0</v>
      </c>
      <c r="J570" s="7">
        <f t="shared" si="286"/>
        <v>0</v>
      </c>
      <c r="K570" s="7">
        <f t="shared" si="286"/>
        <v>0</v>
      </c>
      <c r="L570" s="7">
        <f t="shared" si="286"/>
        <v>0</v>
      </c>
      <c r="M570" s="13"/>
      <c r="N570" s="13"/>
    </row>
    <row r="571" spans="2:14" ht="12.75" hidden="1">
      <c r="B571" s="15" t="s">
        <v>627</v>
      </c>
      <c r="C571" s="5" t="s">
        <v>60</v>
      </c>
      <c r="D571" s="6" t="s">
        <v>50</v>
      </c>
      <c r="E571" s="6" t="s">
        <v>642</v>
      </c>
      <c r="F571" s="5"/>
      <c r="G571" s="7">
        <f aca="true" t="shared" si="287" ref="G571:L571">G572</f>
        <v>0</v>
      </c>
      <c r="H571" s="7">
        <f t="shared" si="287"/>
        <v>0</v>
      </c>
      <c r="I571" s="7">
        <f t="shared" si="287"/>
        <v>0</v>
      </c>
      <c r="J571" s="7">
        <f t="shared" si="287"/>
        <v>0</v>
      </c>
      <c r="K571" s="7">
        <f t="shared" si="287"/>
        <v>0</v>
      </c>
      <c r="L571" s="7">
        <f t="shared" si="287"/>
        <v>0</v>
      </c>
      <c r="M571" s="13"/>
      <c r="N571" s="13"/>
    </row>
    <row r="572" spans="2:14" ht="24" hidden="1">
      <c r="B572" s="15" t="s">
        <v>106</v>
      </c>
      <c r="C572" s="5" t="s">
        <v>60</v>
      </c>
      <c r="D572" s="6" t="s">
        <v>50</v>
      </c>
      <c r="E572" s="6" t="s">
        <v>642</v>
      </c>
      <c r="F572" s="5" t="s">
        <v>193</v>
      </c>
      <c r="G572" s="7">
        <v>0</v>
      </c>
      <c r="H572" s="7">
        <f>I572-G572</f>
        <v>0</v>
      </c>
      <c r="I572" s="7">
        <v>0</v>
      </c>
      <c r="J572" s="7">
        <v>0</v>
      </c>
      <c r="K572" s="7">
        <f>L572-J572</f>
        <v>0</v>
      </c>
      <c r="L572" s="7">
        <v>0</v>
      </c>
      <c r="M572" s="13"/>
      <c r="N572" s="13"/>
    </row>
    <row r="573" spans="2:14" ht="12.75" hidden="1">
      <c r="B573" s="15" t="s">
        <v>145</v>
      </c>
      <c r="C573" s="5" t="s">
        <v>60</v>
      </c>
      <c r="D573" s="6" t="s">
        <v>50</v>
      </c>
      <c r="E573" s="6" t="s">
        <v>756</v>
      </c>
      <c r="F573" s="5"/>
      <c r="G573" s="7">
        <f aca="true" t="shared" si="288" ref="G573:L573">G574</f>
        <v>0</v>
      </c>
      <c r="H573" s="7">
        <f t="shared" si="288"/>
        <v>0</v>
      </c>
      <c r="I573" s="7">
        <f t="shared" si="288"/>
        <v>0</v>
      </c>
      <c r="J573" s="7">
        <f t="shared" si="288"/>
        <v>0</v>
      </c>
      <c r="K573" s="7">
        <f t="shared" si="288"/>
        <v>0</v>
      </c>
      <c r="L573" s="7">
        <f t="shared" si="288"/>
        <v>0</v>
      </c>
      <c r="M573" s="13"/>
      <c r="N573" s="13"/>
    </row>
    <row r="574" spans="2:14" ht="24" hidden="1">
      <c r="B574" s="15" t="s">
        <v>106</v>
      </c>
      <c r="C574" s="5" t="s">
        <v>60</v>
      </c>
      <c r="D574" s="6" t="s">
        <v>50</v>
      </c>
      <c r="E574" s="6" t="s">
        <v>756</v>
      </c>
      <c r="F574" s="5" t="s">
        <v>193</v>
      </c>
      <c r="G574" s="7">
        <v>0</v>
      </c>
      <c r="H574" s="7">
        <f>I574-G574</f>
        <v>0</v>
      </c>
      <c r="I574" s="7">
        <v>0</v>
      </c>
      <c r="J574" s="7">
        <v>0</v>
      </c>
      <c r="K574" s="7">
        <f>L574-J574</f>
        <v>0</v>
      </c>
      <c r="L574" s="7">
        <v>0</v>
      </c>
      <c r="M574" s="13"/>
      <c r="N574" s="13"/>
    </row>
    <row r="575" spans="2:14" ht="24" hidden="1">
      <c r="B575" s="15" t="s">
        <v>764</v>
      </c>
      <c r="C575" s="5" t="s">
        <v>60</v>
      </c>
      <c r="D575" s="6" t="s">
        <v>50</v>
      </c>
      <c r="E575" s="6" t="s">
        <v>763</v>
      </c>
      <c r="F575" s="5"/>
      <c r="G575" s="7">
        <f aca="true" t="shared" si="289" ref="G575:J576">G576</f>
        <v>0</v>
      </c>
      <c r="H575" s="7">
        <f t="shared" si="289"/>
        <v>0</v>
      </c>
      <c r="I575" s="7">
        <f t="shared" si="289"/>
        <v>0</v>
      </c>
      <c r="J575" s="7">
        <f t="shared" si="289"/>
        <v>0</v>
      </c>
      <c r="K575" s="7">
        <f>K576</f>
        <v>0</v>
      </c>
      <c r="L575" s="7">
        <f>L576</f>
        <v>0</v>
      </c>
      <c r="M575" s="13"/>
      <c r="N575" s="13"/>
    </row>
    <row r="576" spans="2:14" ht="12.75" hidden="1">
      <c r="B576" s="15" t="s">
        <v>760</v>
      </c>
      <c r="C576" s="5" t="s">
        <v>60</v>
      </c>
      <c r="D576" s="6" t="s">
        <v>50</v>
      </c>
      <c r="E576" s="6" t="s">
        <v>762</v>
      </c>
      <c r="F576" s="5"/>
      <c r="G576" s="7">
        <f t="shared" si="289"/>
        <v>0</v>
      </c>
      <c r="H576" s="7">
        <f t="shared" si="289"/>
        <v>0</v>
      </c>
      <c r="I576" s="7">
        <f t="shared" si="289"/>
        <v>0</v>
      </c>
      <c r="J576" s="7">
        <f t="shared" si="289"/>
        <v>0</v>
      </c>
      <c r="K576" s="7">
        <f>K577</f>
        <v>0</v>
      </c>
      <c r="L576" s="7">
        <f>L577</f>
        <v>0</v>
      </c>
      <c r="M576" s="13"/>
      <c r="N576" s="13"/>
    </row>
    <row r="577" spans="2:14" ht="24" hidden="1">
      <c r="B577" s="15" t="s">
        <v>106</v>
      </c>
      <c r="C577" s="5" t="s">
        <v>60</v>
      </c>
      <c r="D577" s="6" t="s">
        <v>50</v>
      </c>
      <c r="E577" s="6" t="s">
        <v>762</v>
      </c>
      <c r="F577" s="5" t="s">
        <v>193</v>
      </c>
      <c r="G577" s="7">
        <v>0</v>
      </c>
      <c r="H577" s="7">
        <f>I577-G577</f>
        <v>0</v>
      </c>
      <c r="I577" s="7">
        <v>0</v>
      </c>
      <c r="J577" s="7">
        <v>0</v>
      </c>
      <c r="K577" s="7">
        <f>L577-J577</f>
        <v>0</v>
      </c>
      <c r="L577" s="7">
        <v>0</v>
      </c>
      <c r="M577" s="13"/>
      <c r="N577" s="13"/>
    </row>
    <row r="578" spans="2:14" ht="24" hidden="1">
      <c r="B578" s="15" t="s">
        <v>657</v>
      </c>
      <c r="C578" s="5" t="s">
        <v>60</v>
      </c>
      <c r="D578" s="5" t="s">
        <v>50</v>
      </c>
      <c r="E578" s="6" t="s">
        <v>629</v>
      </c>
      <c r="F578" s="5"/>
      <c r="G578" s="7">
        <f aca="true" t="shared" si="290" ref="G578:L578">G579</f>
        <v>0</v>
      </c>
      <c r="H578" s="7">
        <f t="shared" si="290"/>
        <v>0</v>
      </c>
      <c r="I578" s="7">
        <f t="shared" si="290"/>
        <v>0</v>
      </c>
      <c r="J578" s="7">
        <f t="shared" si="290"/>
        <v>0</v>
      </c>
      <c r="K578" s="7">
        <f t="shared" si="290"/>
        <v>0</v>
      </c>
      <c r="L578" s="7">
        <f t="shared" si="290"/>
        <v>0</v>
      </c>
      <c r="M578" s="13"/>
      <c r="N578" s="13"/>
    </row>
    <row r="579" spans="2:14" ht="12.75" hidden="1">
      <c r="B579" s="15" t="s">
        <v>630</v>
      </c>
      <c r="C579" s="5" t="s">
        <v>60</v>
      </c>
      <c r="D579" s="5" t="s">
        <v>50</v>
      </c>
      <c r="E579" s="6" t="s">
        <v>631</v>
      </c>
      <c r="F579" s="5"/>
      <c r="G579" s="7">
        <f aca="true" t="shared" si="291" ref="G579:L579">G580+G583+G586</f>
        <v>0</v>
      </c>
      <c r="H579" s="7">
        <f t="shared" si="291"/>
        <v>0</v>
      </c>
      <c r="I579" s="7">
        <f t="shared" si="291"/>
        <v>0</v>
      </c>
      <c r="J579" s="7">
        <f t="shared" si="291"/>
        <v>0</v>
      </c>
      <c r="K579" s="7">
        <f t="shared" si="291"/>
        <v>0</v>
      </c>
      <c r="L579" s="7">
        <f t="shared" si="291"/>
        <v>0</v>
      </c>
      <c r="M579" s="13"/>
      <c r="N579" s="13"/>
    </row>
    <row r="580" spans="2:14" ht="12.75" hidden="1">
      <c r="B580" s="15" t="s">
        <v>632</v>
      </c>
      <c r="C580" s="5" t="s">
        <v>60</v>
      </c>
      <c r="D580" s="5" t="s">
        <v>50</v>
      </c>
      <c r="E580" s="6" t="s">
        <v>633</v>
      </c>
      <c r="F580" s="5"/>
      <c r="G580" s="7">
        <f aca="true" t="shared" si="292" ref="G580:J581">G581</f>
        <v>0</v>
      </c>
      <c r="H580" s="7">
        <f t="shared" si="292"/>
        <v>0</v>
      </c>
      <c r="I580" s="7">
        <f t="shared" si="292"/>
        <v>0</v>
      </c>
      <c r="J580" s="7">
        <f t="shared" si="292"/>
        <v>0</v>
      </c>
      <c r="K580" s="7">
        <f>K581</f>
        <v>0</v>
      </c>
      <c r="L580" s="7">
        <f>L581</f>
        <v>0</v>
      </c>
      <c r="M580" s="13"/>
      <c r="N580" s="13"/>
    </row>
    <row r="581" spans="2:14" ht="12.75" hidden="1">
      <c r="B581" s="15" t="s">
        <v>634</v>
      </c>
      <c r="C581" s="5" t="s">
        <v>60</v>
      </c>
      <c r="D581" s="5" t="s">
        <v>50</v>
      </c>
      <c r="E581" s="6" t="s">
        <v>635</v>
      </c>
      <c r="F581" s="5"/>
      <c r="G581" s="7">
        <f t="shared" si="292"/>
        <v>0</v>
      </c>
      <c r="H581" s="7">
        <f t="shared" si="292"/>
        <v>0</v>
      </c>
      <c r="I581" s="7">
        <f t="shared" si="292"/>
        <v>0</v>
      </c>
      <c r="J581" s="7">
        <f t="shared" si="292"/>
        <v>0</v>
      </c>
      <c r="K581" s="7">
        <f>K582</f>
        <v>0</v>
      </c>
      <c r="L581" s="7">
        <f>L582</f>
        <v>0</v>
      </c>
      <c r="M581" s="13"/>
      <c r="N581" s="13"/>
    </row>
    <row r="582" spans="2:14" ht="24" hidden="1">
      <c r="B582" s="15" t="s">
        <v>106</v>
      </c>
      <c r="C582" s="5" t="s">
        <v>60</v>
      </c>
      <c r="D582" s="5" t="s">
        <v>50</v>
      </c>
      <c r="E582" s="6" t="s">
        <v>635</v>
      </c>
      <c r="F582" s="5" t="s">
        <v>193</v>
      </c>
      <c r="G582" s="7">
        <v>0</v>
      </c>
      <c r="H582" s="7">
        <f>I582-G582</f>
        <v>0</v>
      </c>
      <c r="I582" s="7">
        <v>0</v>
      </c>
      <c r="J582" s="7">
        <v>0</v>
      </c>
      <c r="K582" s="7">
        <f>L582-J582</f>
        <v>0</v>
      </c>
      <c r="L582" s="7">
        <v>0</v>
      </c>
      <c r="M582" s="13"/>
      <c r="N582" s="13"/>
    </row>
    <row r="583" spans="2:14" ht="24" hidden="1">
      <c r="B583" s="15" t="s">
        <v>643</v>
      </c>
      <c r="C583" s="5" t="s">
        <v>60</v>
      </c>
      <c r="D583" s="5" t="s">
        <v>50</v>
      </c>
      <c r="E583" s="6" t="s">
        <v>644</v>
      </c>
      <c r="F583" s="5"/>
      <c r="G583" s="7">
        <f aca="true" t="shared" si="293" ref="G583:J584">G584</f>
        <v>0</v>
      </c>
      <c r="H583" s="7">
        <f t="shared" si="293"/>
        <v>0</v>
      </c>
      <c r="I583" s="7">
        <f t="shared" si="293"/>
        <v>0</v>
      </c>
      <c r="J583" s="7">
        <f t="shared" si="293"/>
        <v>0</v>
      </c>
      <c r="K583" s="7">
        <f>K584</f>
        <v>0</v>
      </c>
      <c r="L583" s="7">
        <f>L584</f>
        <v>0</v>
      </c>
      <c r="M583" s="13"/>
      <c r="N583" s="13"/>
    </row>
    <row r="584" spans="2:14" ht="24" hidden="1">
      <c r="B584" s="15" t="s">
        <v>645</v>
      </c>
      <c r="C584" s="5" t="s">
        <v>60</v>
      </c>
      <c r="D584" s="5" t="s">
        <v>50</v>
      </c>
      <c r="E584" s="6" t="s">
        <v>646</v>
      </c>
      <c r="F584" s="5"/>
      <c r="G584" s="7">
        <f t="shared" si="293"/>
        <v>0</v>
      </c>
      <c r="H584" s="7">
        <f t="shared" si="293"/>
        <v>0</v>
      </c>
      <c r="I584" s="7">
        <f t="shared" si="293"/>
        <v>0</v>
      </c>
      <c r="J584" s="7">
        <f t="shared" si="293"/>
        <v>0</v>
      </c>
      <c r="K584" s="7">
        <f>K585</f>
        <v>0</v>
      </c>
      <c r="L584" s="7">
        <f>L585</f>
        <v>0</v>
      </c>
      <c r="M584" s="13"/>
      <c r="N584" s="13"/>
    </row>
    <row r="585" spans="2:14" ht="24" hidden="1">
      <c r="B585" s="15" t="s">
        <v>106</v>
      </c>
      <c r="C585" s="5" t="s">
        <v>60</v>
      </c>
      <c r="D585" s="5" t="s">
        <v>50</v>
      </c>
      <c r="E585" s="6" t="s">
        <v>646</v>
      </c>
      <c r="F585" s="5" t="s">
        <v>193</v>
      </c>
      <c r="G585" s="7">
        <v>0</v>
      </c>
      <c r="H585" s="7">
        <f>I585-G585</f>
        <v>0</v>
      </c>
      <c r="I585" s="7">
        <v>0</v>
      </c>
      <c r="J585" s="7">
        <v>0</v>
      </c>
      <c r="K585" s="7">
        <f>L585-J585</f>
        <v>0</v>
      </c>
      <c r="L585" s="7">
        <v>0</v>
      </c>
      <c r="M585" s="13"/>
      <c r="N585" s="13"/>
    </row>
    <row r="586" spans="2:14" ht="24" hidden="1">
      <c r="B586" s="15" t="s">
        <v>636</v>
      </c>
      <c r="C586" s="5" t="s">
        <v>60</v>
      </c>
      <c r="D586" s="5" t="s">
        <v>50</v>
      </c>
      <c r="E586" s="6" t="s">
        <v>637</v>
      </c>
      <c r="F586" s="5"/>
      <c r="G586" s="7">
        <f aca="true" t="shared" si="294" ref="G586:L586">G587+G589</f>
        <v>0</v>
      </c>
      <c r="H586" s="7">
        <f t="shared" si="294"/>
        <v>0</v>
      </c>
      <c r="I586" s="7">
        <f t="shared" si="294"/>
        <v>0</v>
      </c>
      <c r="J586" s="7">
        <f t="shared" si="294"/>
        <v>0</v>
      </c>
      <c r="K586" s="7">
        <f t="shared" si="294"/>
        <v>0</v>
      </c>
      <c r="L586" s="7">
        <f t="shared" si="294"/>
        <v>0</v>
      </c>
      <c r="M586" s="13"/>
      <c r="N586" s="13"/>
    </row>
    <row r="587" spans="2:14" ht="24" hidden="1">
      <c r="B587" s="15" t="s">
        <v>638</v>
      </c>
      <c r="C587" s="5" t="s">
        <v>60</v>
      </c>
      <c r="D587" s="5" t="s">
        <v>50</v>
      </c>
      <c r="E587" s="6" t="s">
        <v>639</v>
      </c>
      <c r="F587" s="5"/>
      <c r="G587" s="7">
        <f aca="true" t="shared" si="295" ref="G587:L587">G588</f>
        <v>0</v>
      </c>
      <c r="H587" s="7">
        <f t="shared" si="295"/>
        <v>0</v>
      </c>
      <c r="I587" s="7">
        <f t="shared" si="295"/>
        <v>0</v>
      </c>
      <c r="J587" s="7">
        <f t="shared" si="295"/>
        <v>0</v>
      </c>
      <c r="K587" s="7">
        <f t="shared" si="295"/>
        <v>0</v>
      </c>
      <c r="L587" s="7">
        <f t="shared" si="295"/>
        <v>0</v>
      </c>
      <c r="M587" s="13"/>
      <c r="N587" s="13"/>
    </row>
    <row r="588" spans="2:14" ht="24" hidden="1">
      <c r="B588" s="15" t="s">
        <v>106</v>
      </c>
      <c r="C588" s="5" t="s">
        <v>60</v>
      </c>
      <c r="D588" s="5" t="s">
        <v>50</v>
      </c>
      <c r="E588" s="6" t="s">
        <v>639</v>
      </c>
      <c r="F588" s="5" t="s">
        <v>193</v>
      </c>
      <c r="G588" s="7">
        <v>0</v>
      </c>
      <c r="H588" s="7">
        <f>I588-G588</f>
        <v>0</v>
      </c>
      <c r="I588" s="7">
        <v>0</v>
      </c>
      <c r="J588" s="7">
        <v>0</v>
      </c>
      <c r="K588" s="7">
        <f>L588-J588</f>
        <v>0</v>
      </c>
      <c r="L588" s="7">
        <v>0</v>
      </c>
      <c r="M588" s="13"/>
      <c r="N588" s="13"/>
    </row>
    <row r="589" spans="2:14" ht="12.75" hidden="1">
      <c r="B589" s="15" t="s">
        <v>640</v>
      </c>
      <c r="C589" s="5" t="s">
        <v>60</v>
      </c>
      <c r="D589" s="5" t="s">
        <v>50</v>
      </c>
      <c r="E589" s="6" t="s">
        <v>641</v>
      </c>
      <c r="F589" s="5"/>
      <c r="G589" s="7">
        <f aca="true" t="shared" si="296" ref="G589:L589">G590</f>
        <v>0</v>
      </c>
      <c r="H589" s="7">
        <f t="shared" si="296"/>
        <v>0</v>
      </c>
      <c r="I589" s="7">
        <f t="shared" si="296"/>
        <v>0</v>
      </c>
      <c r="J589" s="7">
        <f t="shared" si="296"/>
        <v>0</v>
      </c>
      <c r="K589" s="7">
        <f t="shared" si="296"/>
        <v>0</v>
      </c>
      <c r="L589" s="7">
        <f t="shared" si="296"/>
        <v>0</v>
      </c>
      <c r="M589" s="13"/>
      <c r="N589" s="13"/>
    </row>
    <row r="590" spans="2:14" ht="24" hidden="1">
      <c r="B590" s="15" t="s">
        <v>106</v>
      </c>
      <c r="C590" s="5" t="s">
        <v>60</v>
      </c>
      <c r="D590" s="5" t="s">
        <v>50</v>
      </c>
      <c r="E590" s="6" t="s">
        <v>641</v>
      </c>
      <c r="F590" s="5" t="s">
        <v>193</v>
      </c>
      <c r="G590" s="7">
        <v>0</v>
      </c>
      <c r="H590" s="7">
        <f>I590-G590</f>
        <v>0</v>
      </c>
      <c r="I590" s="7">
        <v>0</v>
      </c>
      <c r="J590" s="7">
        <v>0</v>
      </c>
      <c r="K590" s="7">
        <f>L590-J590</f>
        <v>0</v>
      </c>
      <c r="L590" s="7">
        <v>0</v>
      </c>
      <c r="M590" s="13"/>
      <c r="N590" s="13"/>
    </row>
    <row r="591" spans="2:14" ht="12.75">
      <c r="B591" s="15" t="s">
        <v>508</v>
      </c>
      <c r="C591" s="5" t="s">
        <v>60</v>
      </c>
      <c r="D591" s="5" t="s">
        <v>51</v>
      </c>
      <c r="E591" s="5"/>
      <c r="F591" s="5"/>
      <c r="G591" s="7">
        <f aca="true" t="shared" si="297" ref="G591:L591">G666+G594+G599+G651+G643</f>
        <v>28129350</v>
      </c>
      <c r="H591" s="7">
        <f t="shared" si="297"/>
        <v>19759362.240000002</v>
      </c>
      <c r="I591" s="7">
        <f t="shared" si="297"/>
        <v>47888712.24</v>
      </c>
      <c r="J591" s="7">
        <f t="shared" si="297"/>
        <v>32528100</v>
      </c>
      <c r="K591" s="7" t="e">
        <f t="shared" si="297"/>
        <v>#REF!</v>
      </c>
      <c r="L591" s="7" t="e">
        <f t="shared" si="297"/>
        <v>#REF!</v>
      </c>
      <c r="M591" s="13"/>
      <c r="N591" s="13"/>
    </row>
    <row r="592" spans="2:14" ht="24" hidden="1">
      <c r="B592" s="15" t="s">
        <v>138</v>
      </c>
      <c r="C592" s="5" t="s">
        <v>60</v>
      </c>
      <c r="D592" s="5" t="s">
        <v>51</v>
      </c>
      <c r="E592" s="6" t="s">
        <v>85</v>
      </c>
      <c r="F592" s="5"/>
      <c r="G592" s="7">
        <f aca="true" t="shared" si="298" ref="G592:L592">G593</f>
        <v>0</v>
      </c>
      <c r="H592" s="7">
        <f t="shared" si="298"/>
        <v>0</v>
      </c>
      <c r="I592" s="7">
        <f t="shared" si="298"/>
        <v>0</v>
      </c>
      <c r="J592" s="7">
        <f t="shared" si="298"/>
        <v>0</v>
      </c>
      <c r="K592" s="7">
        <f t="shared" si="298"/>
        <v>0</v>
      </c>
      <c r="L592" s="7">
        <f t="shared" si="298"/>
        <v>0</v>
      </c>
      <c r="M592" s="13"/>
      <c r="N592" s="13"/>
    </row>
    <row r="593" spans="2:14" ht="24" hidden="1">
      <c r="B593" s="15" t="s">
        <v>106</v>
      </c>
      <c r="C593" s="5" t="s">
        <v>60</v>
      </c>
      <c r="D593" s="5" t="s">
        <v>51</v>
      </c>
      <c r="E593" s="6" t="s">
        <v>85</v>
      </c>
      <c r="F593" s="5">
        <v>600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13"/>
      <c r="N593" s="13"/>
    </row>
    <row r="594" spans="2:14" ht="24" hidden="1">
      <c r="B594" s="15" t="s">
        <v>223</v>
      </c>
      <c r="C594" s="5" t="s">
        <v>60</v>
      </c>
      <c r="D594" s="5" t="s">
        <v>51</v>
      </c>
      <c r="E594" s="6" t="s">
        <v>95</v>
      </c>
      <c r="F594" s="5"/>
      <c r="G594" s="7">
        <f aca="true" t="shared" si="299" ref="G594:L594">G595+G597</f>
        <v>0</v>
      </c>
      <c r="H594" s="7">
        <f t="shared" si="299"/>
        <v>0</v>
      </c>
      <c r="I594" s="7">
        <f t="shared" si="299"/>
        <v>0</v>
      </c>
      <c r="J594" s="7">
        <f t="shared" si="299"/>
        <v>0</v>
      </c>
      <c r="K594" s="7">
        <f t="shared" si="299"/>
        <v>0</v>
      </c>
      <c r="L594" s="7">
        <f t="shared" si="299"/>
        <v>0</v>
      </c>
      <c r="M594" s="13"/>
      <c r="N594" s="13"/>
    </row>
    <row r="595" spans="2:14" ht="24" hidden="1">
      <c r="B595" s="15" t="s">
        <v>224</v>
      </c>
      <c r="C595" s="5" t="s">
        <v>60</v>
      </c>
      <c r="D595" s="5" t="s">
        <v>51</v>
      </c>
      <c r="E595" s="6" t="s">
        <v>86</v>
      </c>
      <c r="F595" s="5"/>
      <c r="G595" s="7">
        <f aca="true" t="shared" si="300" ref="G595:L595">G596</f>
        <v>0</v>
      </c>
      <c r="H595" s="7">
        <f t="shared" si="300"/>
        <v>0</v>
      </c>
      <c r="I595" s="7">
        <f t="shared" si="300"/>
        <v>0</v>
      </c>
      <c r="J595" s="7">
        <f t="shared" si="300"/>
        <v>0</v>
      </c>
      <c r="K595" s="7">
        <f t="shared" si="300"/>
        <v>0</v>
      </c>
      <c r="L595" s="7">
        <f t="shared" si="300"/>
        <v>0</v>
      </c>
      <c r="M595" s="13"/>
      <c r="N595" s="13"/>
    </row>
    <row r="596" spans="2:14" ht="24" hidden="1">
      <c r="B596" s="15" t="s">
        <v>106</v>
      </c>
      <c r="C596" s="5" t="s">
        <v>60</v>
      </c>
      <c r="D596" s="5" t="s">
        <v>51</v>
      </c>
      <c r="E596" s="6" t="s">
        <v>86</v>
      </c>
      <c r="F596" s="5" t="s">
        <v>193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13"/>
      <c r="N596" s="13"/>
    </row>
    <row r="597" spans="2:14" ht="24" hidden="1">
      <c r="B597" s="15" t="s">
        <v>225</v>
      </c>
      <c r="C597" s="5" t="s">
        <v>60</v>
      </c>
      <c r="D597" s="5" t="s">
        <v>51</v>
      </c>
      <c r="E597" s="6" t="s">
        <v>79</v>
      </c>
      <c r="F597" s="5"/>
      <c r="G597" s="7">
        <f aca="true" t="shared" si="301" ref="G597:L597">G598</f>
        <v>0</v>
      </c>
      <c r="H597" s="7">
        <f t="shared" si="301"/>
        <v>0</v>
      </c>
      <c r="I597" s="7">
        <f t="shared" si="301"/>
        <v>0</v>
      </c>
      <c r="J597" s="7">
        <f t="shared" si="301"/>
        <v>0</v>
      </c>
      <c r="K597" s="7">
        <f t="shared" si="301"/>
        <v>0</v>
      </c>
      <c r="L597" s="7">
        <f t="shared" si="301"/>
        <v>0</v>
      </c>
      <c r="M597" s="13"/>
      <c r="N597" s="13"/>
    </row>
    <row r="598" spans="2:14" ht="24" hidden="1">
      <c r="B598" s="15" t="s">
        <v>106</v>
      </c>
      <c r="C598" s="5" t="s">
        <v>60</v>
      </c>
      <c r="D598" s="5" t="s">
        <v>51</v>
      </c>
      <c r="E598" s="6" t="s">
        <v>79</v>
      </c>
      <c r="F598" s="5" t="s">
        <v>193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13"/>
      <c r="N598" s="13"/>
    </row>
    <row r="599" spans="2:14" ht="24">
      <c r="B599" s="15" t="s">
        <v>334</v>
      </c>
      <c r="C599" s="5" t="s">
        <v>60</v>
      </c>
      <c r="D599" s="5" t="s">
        <v>51</v>
      </c>
      <c r="E599" s="6" t="s">
        <v>254</v>
      </c>
      <c r="F599" s="5"/>
      <c r="G599" s="7">
        <f aca="true" t="shared" si="302" ref="G599:L599">G600</f>
        <v>20581956</v>
      </c>
      <c r="H599" s="7">
        <f t="shared" si="302"/>
        <v>19176756.240000002</v>
      </c>
      <c r="I599" s="7">
        <f t="shared" si="302"/>
        <v>39758712.24</v>
      </c>
      <c r="J599" s="7">
        <f t="shared" si="302"/>
        <v>24398100</v>
      </c>
      <c r="K599" s="7" t="e">
        <f t="shared" si="302"/>
        <v>#REF!</v>
      </c>
      <c r="L599" s="7" t="e">
        <f t="shared" si="302"/>
        <v>#REF!</v>
      </c>
      <c r="M599" s="13"/>
      <c r="N599" s="13"/>
    </row>
    <row r="600" spans="2:14" ht="12.75">
      <c r="B600" s="15" t="s">
        <v>343</v>
      </c>
      <c r="C600" s="5" t="s">
        <v>60</v>
      </c>
      <c r="D600" s="5" t="s">
        <v>51</v>
      </c>
      <c r="E600" s="6" t="s">
        <v>262</v>
      </c>
      <c r="F600" s="5"/>
      <c r="G600" s="7">
        <f aca="true" t="shared" si="303" ref="G600:L600">G601+G616+G623+G626+G621+G636+G604+G609+G629+G632+G634+G639</f>
        <v>20581956</v>
      </c>
      <c r="H600" s="7">
        <f t="shared" si="303"/>
        <v>19176756.240000002</v>
      </c>
      <c r="I600" s="7">
        <f t="shared" si="303"/>
        <v>39758712.24</v>
      </c>
      <c r="J600" s="7">
        <f t="shared" si="303"/>
        <v>24398100</v>
      </c>
      <c r="K600" s="7" t="e">
        <f t="shared" si="303"/>
        <v>#REF!</v>
      </c>
      <c r="L600" s="7" t="e">
        <f t="shared" si="303"/>
        <v>#REF!</v>
      </c>
      <c r="M600" s="13"/>
      <c r="N600" s="13"/>
    </row>
    <row r="601" spans="2:14" ht="36">
      <c r="B601" s="15" t="s">
        <v>497</v>
      </c>
      <c r="C601" s="5" t="s">
        <v>60</v>
      </c>
      <c r="D601" s="5" t="s">
        <v>51</v>
      </c>
      <c r="E601" s="6" t="s">
        <v>287</v>
      </c>
      <c r="F601" s="5"/>
      <c r="G601" s="7">
        <f aca="true" t="shared" si="304" ref="G601:J602">G602</f>
        <v>6216900</v>
      </c>
      <c r="H601" s="7">
        <f t="shared" si="304"/>
        <v>586500</v>
      </c>
      <c r="I601" s="7">
        <f t="shared" si="304"/>
        <v>6803400</v>
      </c>
      <c r="J601" s="7">
        <f t="shared" si="304"/>
        <v>6803400</v>
      </c>
      <c r="K601" s="7">
        <f>K602</f>
        <v>-6803400</v>
      </c>
      <c r="L601" s="7">
        <f>L602</f>
        <v>0</v>
      </c>
      <c r="M601" s="13"/>
      <c r="N601" s="13"/>
    </row>
    <row r="602" spans="2:14" ht="24">
      <c r="B602" s="15" t="s">
        <v>498</v>
      </c>
      <c r="C602" s="5" t="s">
        <v>60</v>
      </c>
      <c r="D602" s="5" t="s">
        <v>51</v>
      </c>
      <c r="E602" s="6" t="s">
        <v>568</v>
      </c>
      <c r="F602" s="5"/>
      <c r="G602" s="7">
        <f t="shared" si="304"/>
        <v>6216900</v>
      </c>
      <c r="H602" s="7">
        <f t="shared" si="304"/>
        <v>586500</v>
      </c>
      <c r="I602" s="7">
        <f t="shared" si="304"/>
        <v>6803400</v>
      </c>
      <c r="J602" s="7">
        <f t="shared" si="304"/>
        <v>6803400</v>
      </c>
      <c r="K602" s="7">
        <f>K603</f>
        <v>-6803400</v>
      </c>
      <c r="L602" s="7">
        <f>L603</f>
        <v>0</v>
      </c>
      <c r="M602" s="13"/>
      <c r="N602" s="13"/>
    </row>
    <row r="603" spans="2:14" ht="24">
      <c r="B603" s="15" t="s">
        <v>106</v>
      </c>
      <c r="C603" s="5" t="s">
        <v>60</v>
      </c>
      <c r="D603" s="5" t="s">
        <v>51</v>
      </c>
      <c r="E603" s="6" t="s">
        <v>568</v>
      </c>
      <c r="F603" s="5" t="s">
        <v>193</v>
      </c>
      <c r="G603" s="7">
        <v>6216900</v>
      </c>
      <c r="H603" s="7">
        <f>I603-G603</f>
        <v>586500</v>
      </c>
      <c r="I603" s="7">
        <v>6803400</v>
      </c>
      <c r="J603" s="7">
        <v>6803400</v>
      </c>
      <c r="K603" s="7">
        <f>L603-J603</f>
        <v>-6803400</v>
      </c>
      <c r="L603" s="7">
        <v>0</v>
      </c>
      <c r="M603" s="13"/>
      <c r="N603" s="13"/>
    </row>
    <row r="604" spans="2:14" ht="24">
      <c r="B604" s="15" t="s">
        <v>344</v>
      </c>
      <c r="C604" s="5" t="s">
        <v>60</v>
      </c>
      <c r="D604" s="5" t="s">
        <v>51</v>
      </c>
      <c r="E604" s="6" t="s">
        <v>263</v>
      </c>
      <c r="F604" s="5"/>
      <c r="G604" s="7">
        <f aca="true" t="shared" si="305" ref="G604:L604">G605+G607</f>
        <v>5862154</v>
      </c>
      <c r="H604" s="7">
        <f t="shared" si="305"/>
        <v>730746</v>
      </c>
      <c r="I604" s="7">
        <f t="shared" si="305"/>
        <v>6592900</v>
      </c>
      <c r="J604" s="7">
        <f t="shared" si="305"/>
        <v>6592900</v>
      </c>
      <c r="K604" s="7">
        <f t="shared" si="305"/>
        <v>-6592900</v>
      </c>
      <c r="L604" s="7">
        <f t="shared" si="305"/>
        <v>0</v>
      </c>
      <c r="M604" s="13"/>
      <c r="N604" s="13"/>
    </row>
    <row r="605" spans="2:14" ht="12.75">
      <c r="B605" s="15" t="s">
        <v>545</v>
      </c>
      <c r="C605" s="5" t="s">
        <v>60</v>
      </c>
      <c r="D605" s="5" t="s">
        <v>51</v>
      </c>
      <c r="E605" s="6" t="s">
        <v>546</v>
      </c>
      <c r="F605" s="5"/>
      <c r="G605" s="7">
        <f aca="true" t="shared" si="306" ref="G605:L605">G606</f>
        <v>5862154</v>
      </c>
      <c r="H605" s="7">
        <f t="shared" si="306"/>
        <v>730746</v>
      </c>
      <c r="I605" s="7">
        <f t="shared" si="306"/>
        <v>6592900</v>
      </c>
      <c r="J605" s="7">
        <f t="shared" si="306"/>
        <v>6592900</v>
      </c>
      <c r="K605" s="7">
        <f t="shared" si="306"/>
        <v>-6592900</v>
      </c>
      <c r="L605" s="7">
        <f t="shared" si="306"/>
        <v>0</v>
      </c>
      <c r="M605" s="13"/>
      <c r="N605" s="13"/>
    </row>
    <row r="606" spans="2:14" ht="24">
      <c r="B606" s="15" t="s">
        <v>106</v>
      </c>
      <c r="C606" s="5" t="s">
        <v>60</v>
      </c>
      <c r="D606" s="5" t="s">
        <v>51</v>
      </c>
      <c r="E606" s="6" t="s">
        <v>546</v>
      </c>
      <c r="F606" s="5" t="s">
        <v>193</v>
      </c>
      <c r="G606" s="7">
        <v>5862154</v>
      </c>
      <c r="H606" s="7">
        <f>I606-G606</f>
        <v>730746</v>
      </c>
      <c r="I606" s="7">
        <f>5063700+1529200</f>
        <v>6592900</v>
      </c>
      <c r="J606" s="7">
        <f>5063700+1529200</f>
        <v>6592900</v>
      </c>
      <c r="K606" s="7">
        <f>L606-J606</f>
        <v>-6592900</v>
      </c>
      <c r="L606" s="7">
        <v>0</v>
      </c>
      <c r="M606" s="13"/>
      <c r="N606" s="13"/>
    </row>
    <row r="607" spans="2:14" ht="24" hidden="1">
      <c r="B607" s="15" t="s">
        <v>766</v>
      </c>
      <c r="C607" s="5" t="s">
        <v>60</v>
      </c>
      <c r="D607" s="5" t="s">
        <v>51</v>
      </c>
      <c r="E607" s="6" t="s">
        <v>776</v>
      </c>
      <c r="F607" s="5"/>
      <c r="G607" s="7">
        <f aca="true" t="shared" si="307" ref="G607:L607">G608</f>
        <v>0</v>
      </c>
      <c r="H607" s="7">
        <f t="shared" si="307"/>
        <v>0</v>
      </c>
      <c r="I607" s="7">
        <f t="shared" si="307"/>
        <v>0</v>
      </c>
      <c r="J607" s="7">
        <f t="shared" si="307"/>
        <v>0</v>
      </c>
      <c r="K607" s="7">
        <f t="shared" si="307"/>
        <v>0</v>
      </c>
      <c r="L607" s="7">
        <f t="shared" si="307"/>
        <v>0</v>
      </c>
      <c r="M607" s="13"/>
      <c r="N607" s="13"/>
    </row>
    <row r="608" spans="2:14" ht="24" hidden="1">
      <c r="B608" s="15" t="s">
        <v>106</v>
      </c>
      <c r="C608" s="5" t="s">
        <v>60</v>
      </c>
      <c r="D608" s="5" t="s">
        <v>51</v>
      </c>
      <c r="E608" s="6" t="s">
        <v>776</v>
      </c>
      <c r="F608" s="5" t="s">
        <v>193</v>
      </c>
      <c r="G608" s="7">
        <v>0</v>
      </c>
      <c r="H608" s="7">
        <f>I608-G608</f>
        <v>0</v>
      </c>
      <c r="I608" s="7">
        <v>0</v>
      </c>
      <c r="J608" s="7">
        <v>0</v>
      </c>
      <c r="K608" s="7">
        <f>L608-J608</f>
        <v>0</v>
      </c>
      <c r="L608" s="7">
        <v>0</v>
      </c>
      <c r="M608" s="13"/>
      <c r="N608" s="13"/>
    </row>
    <row r="609" spans="2:14" ht="24">
      <c r="B609" s="15" t="s">
        <v>345</v>
      </c>
      <c r="C609" s="5" t="s">
        <v>60</v>
      </c>
      <c r="D609" s="5" t="s">
        <v>51</v>
      </c>
      <c r="E609" s="6" t="s">
        <v>264</v>
      </c>
      <c r="F609" s="5"/>
      <c r="G609" s="7">
        <f aca="true" t="shared" si="308" ref="G609:L609">G610+G612</f>
        <v>1760600</v>
      </c>
      <c r="H609" s="7">
        <f t="shared" si="308"/>
        <v>38000</v>
      </c>
      <c r="I609" s="7">
        <f t="shared" si="308"/>
        <v>1798600</v>
      </c>
      <c r="J609" s="7">
        <f t="shared" si="308"/>
        <v>1798600</v>
      </c>
      <c r="K609" s="7">
        <f t="shared" si="308"/>
        <v>-1798600</v>
      </c>
      <c r="L609" s="7">
        <f t="shared" si="308"/>
        <v>0</v>
      </c>
      <c r="M609" s="13"/>
      <c r="N609" s="13"/>
    </row>
    <row r="610" spans="2:14" ht="12.75">
      <c r="B610" s="15" t="s">
        <v>545</v>
      </c>
      <c r="C610" s="5" t="s">
        <v>60</v>
      </c>
      <c r="D610" s="5" t="s">
        <v>51</v>
      </c>
      <c r="E610" s="6" t="s">
        <v>547</v>
      </c>
      <c r="F610" s="5"/>
      <c r="G610" s="7">
        <f aca="true" t="shared" si="309" ref="G610:L610">G611</f>
        <v>1760600</v>
      </c>
      <c r="H610" s="7">
        <f t="shared" si="309"/>
        <v>38000</v>
      </c>
      <c r="I610" s="7">
        <f t="shared" si="309"/>
        <v>1798600</v>
      </c>
      <c r="J610" s="7">
        <f t="shared" si="309"/>
        <v>1798600</v>
      </c>
      <c r="K610" s="7">
        <f t="shared" si="309"/>
        <v>-1798600</v>
      </c>
      <c r="L610" s="7">
        <f t="shared" si="309"/>
        <v>0</v>
      </c>
      <c r="M610" s="13"/>
      <c r="N610" s="13"/>
    </row>
    <row r="611" spans="2:14" ht="24">
      <c r="B611" s="15" t="s">
        <v>106</v>
      </c>
      <c r="C611" s="5" t="s">
        <v>60</v>
      </c>
      <c r="D611" s="5" t="s">
        <v>51</v>
      </c>
      <c r="E611" s="6" t="s">
        <v>547</v>
      </c>
      <c r="F611" s="5" t="s">
        <v>193</v>
      </c>
      <c r="G611" s="7">
        <v>1760600</v>
      </c>
      <c r="H611" s="7">
        <f>I611-G611</f>
        <v>38000</v>
      </c>
      <c r="I611" s="7">
        <f>1381400+417200</f>
        <v>1798600</v>
      </c>
      <c r="J611" s="7">
        <f>1381400+417200</f>
        <v>1798600</v>
      </c>
      <c r="K611" s="7">
        <f>L611-J611</f>
        <v>-1798600</v>
      </c>
      <c r="L611" s="7">
        <v>0</v>
      </c>
      <c r="M611" s="13"/>
      <c r="N611" s="13"/>
    </row>
    <row r="612" spans="2:14" ht="24" hidden="1">
      <c r="B612" s="15" t="s">
        <v>766</v>
      </c>
      <c r="C612" s="5" t="s">
        <v>60</v>
      </c>
      <c r="D612" s="5" t="s">
        <v>51</v>
      </c>
      <c r="E612" s="6" t="s">
        <v>765</v>
      </c>
      <c r="F612" s="5"/>
      <c r="G612" s="7">
        <f aca="true" t="shared" si="310" ref="G612:L612">G613</f>
        <v>0</v>
      </c>
      <c r="H612" s="7">
        <f t="shared" si="310"/>
        <v>0</v>
      </c>
      <c r="I612" s="7">
        <f t="shared" si="310"/>
        <v>0</v>
      </c>
      <c r="J612" s="7">
        <f t="shared" si="310"/>
        <v>0</v>
      </c>
      <c r="K612" s="7">
        <f t="shared" si="310"/>
        <v>0</v>
      </c>
      <c r="L612" s="7">
        <f t="shared" si="310"/>
        <v>0</v>
      </c>
      <c r="M612" s="13"/>
      <c r="N612" s="13"/>
    </row>
    <row r="613" spans="2:14" ht="24" hidden="1">
      <c r="B613" s="15" t="s">
        <v>106</v>
      </c>
      <c r="C613" s="5" t="s">
        <v>60</v>
      </c>
      <c r="D613" s="5" t="s">
        <v>51</v>
      </c>
      <c r="E613" s="6" t="s">
        <v>765</v>
      </c>
      <c r="F613" s="5" t="s">
        <v>193</v>
      </c>
      <c r="G613" s="7">
        <v>0</v>
      </c>
      <c r="H613" s="7">
        <f>I613-G613</f>
        <v>0</v>
      </c>
      <c r="I613" s="7">
        <v>0</v>
      </c>
      <c r="J613" s="7">
        <v>0</v>
      </c>
      <c r="K613" s="7">
        <f>L613-J613</f>
        <v>0</v>
      </c>
      <c r="L613" s="7">
        <v>0</v>
      </c>
      <c r="M613" s="13"/>
      <c r="N613" s="13"/>
    </row>
    <row r="614" spans="2:14" ht="24" hidden="1">
      <c r="B614" s="15" t="s">
        <v>456</v>
      </c>
      <c r="C614" s="5" t="s">
        <v>60</v>
      </c>
      <c r="D614" s="5" t="s">
        <v>51</v>
      </c>
      <c r="E614" s="6" t="s">
        <v>784</v>
      </c>
      <c r="F614" s="5"/>
      <c r="G614" s="7">
        <f aca="true" t="shared" si="311" ref="G614:L614">G615</f>
        <v>0</v>
      </c>
      <c r="H614" s="7">
        <f t="shared" si="311"/>
        <v>0</v>
      </c>
      <c r="I614" s="7">
        <f t="shared" si="311"/>
        <v>0</v>
      </c>
      <c r="J614" s="7">
        <f t="shared" si="311"/>
        <v>0</v>
      </c>
      <c r="K614" s="7">
        <f t="shared" si="311"/>
        <v>0</v>
      </c>
      <c r="L614" s="7">
        <f t="shared" si="311"/>
        <v>0</v>
      </c>
      <c r="M614" s="13"/>
      <c r="N614" s="13"/>
    </row>
    <row r="615" spans="2:14" ht="24" hidden="1">
      <c r="B615" s="15" t="s">
        <v>106</v>
      </c>
      <c r="C615" s="5" t="s">
        <v>60</v>
      </c>
      <c r="D615" s="5" t="s">
        <v>51</v>
      </c>
      <c r="E615" s="6" t="s">
        <v>784</v>
      </c>
      <c r="F615" s="5" t="s">
        <v>193</v>
      </c>
      <c r="G615" s="7">
        <v>0</v>
      </c>
      <c r="H615" s="7">
        <f>I615-G615</f>
        <v>0</v>
      </c>
      <c r="I615" s="7">
        <v>0</v>
      </c>
      <c r="J615" s="7">
        <v>0</v>
      </c>
      <c r="K615" s="7">
        <f>L615-J615</f>
        <v>0</v>
      </c>
      <c r="L615" s="7">
        <v>0</v>
      </c>
      <c r="M615" s="13"/>
      <c r="N615" s="13"/>
    </row>
    <row r="616" spans="2:14" ht="24">
      <c r="B616" s="15" t="s">
        <v>437</v>
      </c>
      <c r="C616" s="5" t="s">
        <v>60</v>
      </c>
      <c r="D616" s="5" t="s">
        <v>51</v>
      </c>
      <c r="E616" s="6" t="s">
        <v>288</v>
      </c>
      <c r="F616" s="5"/>
      <c r="G616" s="7">
        <f aca="true" t="shared" si="312" ref="G616:L616">G617+G619</f>
        <v>2325602</v>
      </c>
      <c r="H616" s="7">
        <f t="shared" si="312"/>
        <v>1390898</v>
      </c>
      <c r="I616" s="7">
        <f t="shared" si="312"/>
        <v>3716500</v>
      </c>
      <c r="J616" s="7">
        <f t="shared" si="312"/>
        <v>3716500</v>
      </c>
      <c r="K616" s="7">
        <f t="shared" si="312"/>
        <v>-3716500</v>
      </c>
      <c r="L616" s="7">
        <f t="shared" si="312"/>
        <v>0</v>
      </c>
      <c r="M616" s="13"/>
      <c r="N616" s="13"/>
    </row>
    <row r="617" spans="2:14" ht="12.75">
      <c r="B617" s="15" t="s">
        <v>545</v>
      </c>
      <c r="C617" s="5" t="s">
        <v>60</v>
      </c>
      <c r="D617" s="5" t="s">
        <v>51</v>
      </c>
      <c r="E617" s="6" t="s">
        <v>548</v>
      </c>
      <c r="F617" s="5"/>
      <c r="G617" s="7">
        <f aca="true" t="shared" si="313" ref="G617:L617">G618</f>
        <v>2325602</v>
      </c>
      <c r="H617" s="7">
        <f t="shared" si="313"/>
        <v>1390898</v>
      </c>
      <c r="I617" s="7">
        <f t="shared" si="313"/>
        <v>3716500</v>
      </c>
      <c r="J617" s="7">
        <f t="shared" si="313"/>
        <v>3716500</v>
      </c>
      <c r="K617" s="7">
        <f t="shared" si="313"/>
        <v>-3716500</v>
      </c>
      <c r="L617" s="7">
        <f t="shared" si="313"/>
        <v>0</v>
      </c>
      <c r="M617" s="19"/>
      <c r="N617" s="19"/>
    </row>
    <row r="618" spans="2:14" ht="24">
      <c r="B618" s="15" t="s">
        <v>106</v>
      </c>
      <c r="C618" s="5" t="s">
        <v>60</v>
      </c>
      <c r="D618" s="5" t="s">
        <v>51</v>
      </c>
      <c r="E618" s="6" t="s">
        <v>548</v>
      </c>
      <c r="F618" s="5" t="s">
        <v>193</v>
      </c>
      <c r="G618" s="7">
        <v>2325602</v>
      </c>
      <c r="H618" s="7">
        <f>I618-G618</f>
        <v>1390898</v>
      </c>
      <c r="I618" s="7">
        <f>2854400+862100</f>
        <v>3716500</v>
      </c>
      <c r="J618" s="7">
        <f>2854400+862100</f>
        <v>3716500</v>
      </c>
      <c r="K618" s="7">
        <f>L618-J618</f>
        <v>-3716500</v>
      </c>
      <c r="L618" s="7">
        <v>0</v>
      </c>
      <c r="M618" s="19"/>
      <c r="N618" s="19"/>
    </row>
    <row r="619" spans="2:14" ht="12.75" hidden="1">
      <c r="B619" s="15" t="s">
        <v>647</v>
      </c>
      <c r="C619" s="5" t="s">
        <v>60</v>
      </c>
      <c r="D619" s="5" t="s">
        <v>51</v>
      </c>
      <c r="E619" s="6" t="s">
        <v>648</v>
      </c>
      <c r="F619" s="5"/>
      <c r="G619" s="7">
        <f aca="true" t="shared" si="314" ref="G619:L619">G620</f>
        <v>0</v>
      </c>
      <c r="H619" s="7">
        <f t="shared" si="314"/>
        <v>0</v>
      </c>
      <c r="I619" s="7">
        <f t="shared" si="314"/>
        <v>0</v>
      </c>
      <c r="J619" s="7">
        <f t="shared" si="314"/>
        <v>0</v>
      </c>
      <c r="K619" s="7">
        <f t="shared" si="314"/>
        <v>0</v>
      </c>
      <c r="L619" s="7">
        <f t="shared" si="314"/>
        <v>0</v>
      </c>
      <c r="M619" s="19"/>
      <c r="N619" s="19"/>
    </row>
    <row r="620" spans="2:14" ht="24" hidden="1">
      <c r="B620" s="15" t="s">
        <v>106</v>
      </c>
      <c r="C620" s="5" t="s">
        <v>60</v>
      </c>
      <c r="D620" s="5" t="s">
        <v>51</v>
      </c>
      <c r="E620" s="6" t="s">
        <v>648</v>
      </c>
      <c r="F620" s="5" t="s">
        <v>193</v>
      </c>
      <c r="G620" s="7">
        <v>0</v>
      </c>
      <c r="H620" s="7">
        <f>I620-G620</f>
        <v>0</v>
      </c>
      <c r="I620" s="7">
        <v>0</v>
      </c>
      <c r="J620" s="7">
        <v>0</v>
      </c>
      <c r="K620" s="7">
        <f>L620-J620</f>
        <v>0</v>
      </c>
      <c r="L620" s="7">
        <v>0</v>
      </c>
      <c r="M620" s="19"/>
      <c r="N620" s="19"/>
    </row>
    <row r="621" spans="2:14" ht="24" hidden="1">
      <c r="B621" s="15" t="s">
        <v>456</v>
      </c>
      <c r="C621" s="5" t="s">
        <v>60</v>
      </c>
      <c r="D621" s="5" t="s">
        <v>51</v>
      </c>
      <c r="E621" s="6" t="s">
        <v>416</v>
      </c>
      <c r="F621" s="5"/>
      <c r="G621" s="7">
        <f aca="true" t="shared" si="315" ref="G621:L621">G622</f>
        <v>0</v>
      </c>
      <c r="H621" s="7">
        <f t="shared" si="315"/>
        <v>0</v>
      </c>
      <c r="I621" s="7">
        <f t="shared" si="315"/>
        <v>0</v>
      </c>
      <c r="J621" s="7">
        <f t="shared" si="315"/>
        <v>0</v>
      </c>
      <c r="K621" s="7">
        <f t="shared" si="315"/>
        <v>0</v>
      </c>
      <c r="L621" s="7">
        <f t="shared" si="315"/>
        <v>0</v>
      </c>
      <c r="M621" s="13"/>
      <c r="N621" s="13"/>
    </row>
    <row r="622" spans="2:14" ht="24" hidden="1">
      <c r="B622" s="15" t="s">
        <v>106</v>
      </c>
      <c r="C622" s="5" t="s">
        <v>60</v>
      </c>
      <c r="D622" s="5" t="s">
        <v>51</v>
      </c>
      <c r="E622" s="6" t="s">
        <v>416</v>
      </c>
      <c r="F622" s="5" t="s">
        <v>193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13"/>
      <c r="N622" s="13"/>
    </row>
    <row r="623" spans="2:14" ht="24">
      <c r="B623" s="15" t="s">
        <v>361</v>
      </c>
      <c r="C623" s="5" t="s">
        <v>60</v>
      </c>
      <c r="D623" s="5" t="s">
        <v>51</v>
      </c>
      <c r="E623" s="6" t="s">
        <v>289</v>
      </c>
      <c r="F623" s="5"/>
      <c r="G623" s="7">
        <f aca="true" t="shared" si="316" ref="G623:J624">G624</f>
        <v>2005400</v>
      </c>
      <c r="H623" s="7">
        <f t="shared" si="316"/>
        <v>997900</v>
      </c>
      <c r="I623" s="7">
        <f t="shared" si="316"/>
        <v>3003300</v>
      </c>
      <c r="J623" s="7">
        <f t="shared" si="316"/>
        <v>3003300</v>
      </c>
      <c r="K623" s="7">
        <f>K624</f>
        <v>-3003300</v>
      </c>
      <c r="L623" s="7">
        <f>L624</f>
        <v>0</v>
      </c>
      <c r="M623" s="13"/>
      <c r="N623" s="13"/>
    </row>
    <row r="624" spans="2:14" ht="24">
      <c r="B624" s="15" t="s">
        <v>225</v>
      </c>
      <c r="C624" s="5" t="s">
        <v>60</v>
      </c>
      <c r="D624" s="5" t="s">
        <v>51</v>
      </c>
      <c r="E624" s="6" t="s">
        <v>290</v>
      </c>
      <c r="F624" s="5"/>
      <c r="G624" s="7">
        <f t="shared" si="316"/>
        <v>2005400</v>
      </c>
      <c r="H624" s="7">
        <f t="shared" si="316"/>
        <v>997900</v>
      </c>
      <c r="I624" s="7">
        <f t="shared" si="316"/>
        <v>3003300</v>
      </c>
      <c r="J624" s="7">
        <f t="shared" si="316"/>
        <v>3003300</v>
      </c>
      <c r="K624" s="7">
        <f>K625</f>
        <v>-3003300</v>
      </c>
      <c r="L624" s="7">
        <f>L625</f>
        <v>0</v>
      </c>
      <c r="M624" s="13"/>
      <c r="N624" s="13"/>
    </row>
    <row r="625" spans="2:14" ht="24">
      <c r="B625" s="15" t="s">
        <v>106</v>
      </c>
      <c r="C625" s="5" t="s">
        <v>60</v>
      </c>
      <c r="D625" s="5" t="s">
        <v>51</v>
      </c>
      <c r="E625" s="6" t="s">
        <v>290</v>
      </c>
      <c r="F625" s="5" t="s">
        <v>193</v>
      </c>
      <c r="G625" s="7">
        <v>2005400</v>
      </c>
      <c r="H625" s="7">
        <f>I625-G625</f>
        <v>997900</v>
      </c>
      <c r="I625" s="7">
        <f>2306700+696600</f>
        <v>3003300</v>
      </c>
      <c r="J625" s="7">
        <f>2306700+696600</f>
        <v>3003300</v>
      </c>
      <c r="K625" s="7">
        <f>L625-J625</f>
        <v>-3003300</v>
      </c>
      <c r="L625" s="7">
        <v>0</v>
      </c>
      <c r="M625" s="13"/>
      <c r="N625" s="13"/>
    </row>
    <row r="626" spans="2:14" ht="36">
      <c r="B626" s="15" t="s">
        <v>362</v>
      </c>
      <c r="C626" s="5" t="s">
        <v>60</v>
      </c>
      <c r="D626" s="5" t="s">
        <v>51</v>
      </c>
      <c r="E626" s="6" t="s">
        <v>291</v>
      </c>
      <c r="F626" s="5"/>
      <c r="G626" s="7">
        <f aca="true" t="shared" si="317" ref="G626:J627">G627</f>
        <v>2411300</v>
      </c>
      <c r="H626" s="7">
        <f t="shared" si="317"/>
        <v>72100</v>
      </c>
      <c r="I626" s="7">
        <f t="shared" si="317"/>
        <v>2483400</v>
      </c>
      <c r="J626" s="7">
        <f t="shared" si="317"/>
        <v>2483400</v>
      </c>
      <c r="K626" s="7" t="e">
        <f>#REF!+K627</f>
        <v>#REF!</v>
      </c>
      <c r="L626" s="7" t="e">
        <f>#REF!+L627</f>
        <v>#REF!</v>
      </c>
      <c r="M626" s="13"/>
      <c r="N626" s="13"/>
    </row>
    <row r="627" spans="2:14" ht="12.75">
      <c r="B627" s="15" t="s">
        <v>545</v>
      </c>
      <c r="C627" s="5" t="s">
        <v>60</v>
      </c>
      <c r="D627" s="5" t="s">
        <v>51</v>
      </c>
      <c r="E627" s="6" t="s">
        <v>549</v>
      </c>
      <c r="F627" s="5"/>
      <c r="G627" s="7">
        <f t="shared" si="317"/>
        <v>2411300</v>
      </c>
      <c r="H627" s="7">
        <f t="shared" si="317"/>
        <v>72100</v>
      </c>
      <c r="I627" s="7">
        <f t="shared" si="317"/>
        <v>2483400</v>
      </c>
      <c r="J627" s="7">
        <f t="shared" si="317"/>
        <v>2483400</v>
      </c>
      <c r="K627" s="7">
        <f>K628</f>
        <v>-2483400</v>
      </c>
      <c r="L627" s="7">
        <f>L628</f>
        <v>0</v>
      </c>
      <c r="M627" s="13"/>
      <c r="N627" s="13"/>
    </row>
    <row r="628" spans="2:14" ht="24">
      <c r="B628" s="15" t="s">
        <v>106</v>
      </c>
      <c r="C628" s="5" t="s">
        <v>60</v>
      </c>
      <c r="D628" s="5" t="s">
        <v>51</v>
      </c>
      <c r="E628" s="6" t="s">
        <v>549</v>
      </c>
      <c r="F628" s="5" t="s">
        <v>193</v>
      </c>
      <c r="G628" s="7">
        <v>2411300</v>
      </c>
      <c r="H628" s="7">
        <f>I628-G628</f>
        <v>72100</v>
      </c>
      <c r="I628" s="7">
        <f>1907400+576000</f>
        <v>2483400</v>
      </c>
      <c r="J628" s="7">
        <f>1907400+576000</f>
        <v>2483400</v>
      </c>
      <c r="K628" s="7">
        <f>L628-J628</f>
        <v>-2483400</v>
      </c>
      <c r="L628" s="7">
        <v>0</v>
      </c>
      <c r="M628" s="13"/>
      <c r="N628" s="13"/>
    </row>
    <row r="629" spans="2:14" ht="24" hidden="1">
      <c r="B629" s="15" t="s">
        <v>785</v>
      </c>
      <c r="C629" s="5" t="s">
        <v>60</v>
      </c>
      <c r="D629" s="5" t="s">
        <v>51</v>
      </c>
      <c r="E629" s="6" t="s">
        <v>417</v>
      </c>
      <c r="F629" s="5"/>
      <c r="G629" s="7">
        <f aca="true" t="shared" si="318" ref="G629:J630">G630</f>
        <v>0</v>
      </c>
      <c r="H629" s="7">
        <f t="shared" si="318"/>
        <v>0</v>
      </c>
      <c r="I629" s="7">
        <f t="shared" si="318"/>
        <v>0</v>
      </c>
      <c r="J629" s="7">
        <f t="shared" si="318"/>
        <v>0</v>
      </c>
      <c r="K629" s="7">
        <f>K630</f>
        <v>0</v>
      </c>
      <c r="L629" s="7">
        <f>L630</f>
        <v>0</v>
      </c>
      <c r="M629" s="13"/>
      <c r="N629" s="13"/>
    </row>
    <row r="630" spans="2:14" ht="12.75" hidden="1">
      <c r="B630" s="15" t="s">
        <v>627</v>
      </c>
      <c r="C630" s="5" t="s">
        <v>60</v>
      </c>
      <c r="D630" s="5" t="s">
        <v>51</v>
      </c>
      <c r="E630" s="6" t="s">
        <v>649</v>
      </c>
      <c r="F630" s="5"/>
      <c r="G630" s="7">
        <f t="shared" si="318"/>
        <v>0</v>
      </c>
      <c r="H630" s="7">
        <f t="shared" si="318"/>
        <v>0</v>
      </c>
      <c r="I630" s="7">
        <f t="shared" si="318"/>
        <v>0</v>
      </c>
      <c r="J630" s="7">
        <f t="shared" si="318"/>
        <v>0</v>
      </c>
      <c r="K630" s="7">
        <f>K631</f>
        <v>0</v>
      </c>
      <c r="L630" s="7">
        <f>L631</f>
        <v>0</v>
      </c>
      <c r="M630" s="13"/>
      <c r="N630" s="13"/>
    </row>
    <row r="631" spans="2:14" ht="24" hidden="1">
      <c r="B631" s="15" t="s">
        <v>106</v>
      </c>
      <c r="C631" s="5" t="s">
        <v>60</v>
      </c>
      <c r="D631" s="5" t="s">
        <v>51</v>
      </c>
      <c r="E631" s="6" t="s">
        <v>649</v>
      </c>
      <c r="F631" s="5" t="s">
        <v>193</v>
      </c>
      <c r="G631" s="7">
        <v>0</v>
      </c>
      <c r="H631" s="7">
        <f>I631-G631</f>
        <v>0</v>
      </c>
      <c r="I631" s="7">
        <v>0</v>
      </c>
      <c r="J631" s="7">
        <v>0</v>
      </c>
      <c r="K631" s="7">
        <f>L631-J631</f>
        <v>0</v>
      </c>
      <c r="L631" s="7">
        <v>0</v>
      </c>
      <c r="M631" s="13"/>
      <c r="N631" s="13"/>
    </row>
    <row r="632" spans="2:14" ht="12.75" hidden="1">
      <c r="B632" s="15" t="s">
        <v>747</v>
      </c>
      <c r="C632" s="5" t="s">
        <v>60</v>
      </c>
      <c r="D632" s="5" t="s">
        <v>51</v>
      </c>
      <c r="E632" s="6" t="s">
        <v>746</v>
      </c>
      <c r="F632" s="5"/>
      <c r="G632" s="7">
        <f aca="true" t="shared" si="319" ref="G632:L632">G633</f>
        <v>0</v>
      </c>
      <c r="H632" s="7">
        <f t="shared" si="319"/>
        <v>0</v>
      </c>
      <c r="I632" s="7">
        <f t="shared" si="319"/>
        <v>0</v>
      </c>
      <c r="J632" s="7">
        <f t="shared" si="319"/>
        <v>0</v>
      </c>
      <c r="K632" s="7">
        <f t="shared" si="319"/>
        <v>0</v>
      </c>
      <c r="L632" s="7">
        <f t="shared" si="319"/>
        <v>0</v>
      </c>
      <c r="M632" s="13"/>
      <c r="N632" s="13"/>
    </row>
    <row r="633" spans="2:14" ht="24" hidden="1">
      <c r="B633" s="15" t="s">
        <v>106</v>
      </c>
      <c r="C633" s="5" t="s">
        <v>60</v>
      </c>
      <c r="D633" s="5" t="s">
        <v>51</v>
      </c>
      <c r="E633" s="6" t="s">
        <v>746</v>
      </c>
      <c r="F633" s="5" t="s">
        <v>193</v>
      </c>
      <c r="G633" s="7">
        <v>0</v>
      </c>
      <c r="H633" s="7">
        <f>I633-G633</f>
        <v>0</v>
      </c>
      <c r="I633" s="7">
        <v>0</v>
      </c>
      <c r="J633" s="7">
        <v>0</v>
      </c>
      <c r="K633" s="7">
        <f>L633-J633</f>
        <v>0</v>
      </c>
      <c r="L633" s="7">
        <v>0</v>
      </c>
      <c r="M633" s="13"/>
      <c r="N633" s="13"/>
    </row>
    <row r="634" spans="2:14" ht="12.75" hidden="1">
      <c r="B634" s="15" t="s">
        <v>744</v>
      </c>
      <c r="C634" s="5" t="s">
        <v>60</v>
      </c>
      <c r="D634" s="5" t="s">
        <v>51</v>
      </c>
      <c r="E634" s="6" t="s">
        <v>745</v>
      </c>
      <c r="F634" s="5"/>
      <c r="G634" s="7">
        <f aca="true" t="shared" si="320" ref="G634:L634">G635</f>
        <v>0</v>
      </c>
      <c r="H634" s="7">
        <f t="shared" si="320"/>
        <v>0</v>
      </c>
      <c r="I634" s="7">
        <f t="shared" si="320"/>
        <v>0</v>
      </c>
      <c r="J634" s="7">
        <f t="shared" si="320"/>
        <v>0</v>
      </c>
      <c r="K634" s="7">
        <f t="shared" si="320"/>
        <v>0</v>
      </c>
      <c r="L634" s="7">
        <f t="shared" si="320"/>
        <v>0</v>
      </c>
      <c r="M634" s="13"/>
      <c r="N634" s="13"/>
    </row>
    <row r="635" spans="2:14" ht="24" hidden="1">
      <c r="B635" s="15" t="s">
        <v>106</v>
      </c>
      <c r="C635" s="5" t="s">
        <v>60</v>
      </c>
      <c r="D635" s="5" t="s">
        <v>51</v>
      </c>
      <c r="E635" s="6" t="s">
        <v>745</v>
      </c>
      <c r="F635" s="5" t="s">
        <v>193</v>
      </c>
      <c r="G635" s="7">
        <v>0</v>
      </c>
      <c r="H635" s="7">
        <f>I635-G635</f>
        <v>0</v>
      </c>
      <c r="I635" s="7">
        <v>0</v>
      </c>
      <c r="J635" s="7">
        <v>0</v>
      </c>
      <c r="K635" s="7">
        <f>L635-J635</f>
        <v>0</v>
      </c>
      <c r="L635" s="7">
        <v>0</v>
      </c>
      <c r="M635" s="13"/>
      <c r="N635" s="13"/>
    </row>
    <row r="636" spans="2:14" ht="36" hidden="1">
      <c r="B636" s="15" t="s">
        <v>497</v>
      </c>
      <c r="C636" s="5" t="s">
        <v>60</v>
      </c>
      <c r="D636" s="5" t="s">
        <v>51</v>
      </c>
      <c r="E636" s="6" t="s">
        <v>495</v>
      </c>
      <c r="F636" s="5"/>
      <c r="G636" s="7">
        <f aca="true" t="shared" si="321" ref="G636:J637">G637</f>
        <v>0</v>
      </c>
      <c r="H636" s="7">
        <f t="shared" si="321"/>
        <v>0</v>
      </c>
      <c r="I636" s="7">
        <f t="shared" si="321"/>
        <v>0</v>
      </c>
      <c r="J636" s="7">
        <f t="shared" si="321"/>
        <v>0</v>
      </c>
      <c r="K636" s="7">
        <f>K637</f>
        <v>0</v>
      </c>
      <c r="L636" s="7">
        <f>L637</f>
        <v>0</v>
      </c>
      <c r="M636" s="13"/>
      <c r="N636" s="13"/>
    </row>
    <row r="637" spans="2:14" ht="24" hidden="1">
      <c r="B637" s="15" t="s">
        <v>498</v>
      </c>
      <c r="C637" s="5" t="s">
        <v>60</v>
      </c>
      <c r="D637" s="5" t="s">
        <v>51</v>
      </c>
      <c r="E637" s="6" t="s">
        <v>496</v>
      </c>
      <c r="F637" s="5"/>
      <c r="G637" s="7">
        <f t="shared" si="321"/>
        <v>0</v>
      </c>
      <c r="H637" s="7">
        <f t="shared" si="321"/>
        <v>0</v>
      </c>
      <c r="I637" s="7">
        <f t="shared" si="321"/>
        <v>0</v>
      </c>
      <c r="J637" s="7">
        <f t="shared" si="321"/>
        <v>0</v>
      </c>
      <c r="K637" s="7">
        <f>K638</f>
        <v>0</v>
      </c>
      <c r="L637" s="7">
        <f>L638</f>
        <v>0</v>
      </c>
      <c r="M637" s="13"/>
      <c r="N637" s="13"/>
    </row>
    <row r="638" spans="2:14" ht="24" hidden="1">
      <c r="B638" s="15" t="s">
        <v>106</v>
      </c>
      <c r="C638" s="5" t="s">
        <v>60</v>
      </c>
      <c r="D638" s="5" t="s">
        <v>51</v>
      </c>
      <c r="E638" s="6" t="s">
        <v>496</v>
      </c>
      <c r="F638" s="5" t="s">
        <v>193</v>
      </c>
      <c r="G638" s="7"/>
      <c r="H638" s="7">
        <f>I638-G638</f>
        <v>0</v>
      </c>
      <c r="I638" s="7"/>
      <c r="J638" s="7"/>
      <c r="K638" s="7">
        <f>L638-J638</f>
        <v>0</v>
      </c>
      <c r="L638" s="7"/>
      <c r="M638" s="13"/>
      <c r="N638" s="13"/>
    </row>
    <row r="639" spans="2:14" ht="24">
      <c r="B639" s="15" t="s">
        <v>550</v>
      </c>
      <c r="C639" s="5" t="s">
        <v>60</v>
      </c>
      <c r="D639" s="5" t="s">
        <v>51</v>
      </c>
      <c r="E639" s="6" t="s">
        <v>551</v>
      </c>
      <c r="F639" s="5"/>
      <c r="G639" s="7">
        <f aca="true" t="shared" si="322" ref="G639:J641">G640</f>
        <v>0</v>
      </c>
      <c r="H639" s="7">
        <f t="shared" si="322"/>
        <v>15360612.24</v>
      </c>
      <c r="I639" s="7">
        <f t="shared" si="322"/>
        <v>15360612.24</v>
      </c>
      <c r="J639" s="7">
        <f t="shared" si="322"/>
        <v>0</v>
      </c>
      <c r="K639" s="7">
        <f aca="true" t="shared" si="323" ref="K639:L641">K640</f>
        <v>0</v>
      </c>
      <c r="L639" s="7">
        <f t="shared" si="323"/>
        <v>0</v>
      </c>
      <c r="M639" s="13"/>
      <c r="N639" s="13"/>
    </row>
    <row r="640" spans="2:14" ht="12.75">
      <c r="B640" s="15" t="s">
        <v>552</v>
      </c>
      <c r="C640" s="5" t="s">
        <v>60</v>
      </c>
      <c r="D640" s="5" t="s">
        <v>51</v>
      </c>
      <c r="E640" s="6" t="s">
        <v>553</v>
      </c>
      <c r="F640" s="5"/>
      <c r="G640" s="7">
        <f>G641</f>
        <v>0</v>
      </c>
      <c r="H640" s="7">
        <f>H641</f>
        <v>15360612.24</v>
      </c>
      <c r="I640" s="7">
        <f t="shared" si="322"/>
        <v>15360612.24</v>
      </c>
      <c r="J640" s="7">
        <f t="shared" si="322"/>
        <v>0</v>
      </c>
      <c r="K640" s="7">
        <f>K641</f>
        <v>0</v>
      </c>
      <c r="L640" s="7">
        <f>L641</f>
        <v>0</v>
      </c>
      <c r="M640" s="13"/>
      <c r="N640" s="13"/>
    </row>
    <row r="641" spans="2:14" ht="24">
      <c r="B641" s="15" t="s">
        <v>554</v>
      </c>
      <c r="C641" s="5" t="s">
        <v>60</v>
      </c>
      <c r="D641" s="5" t="s">
        <v>51</v>
      </c>
      <c r="E641" s="6" t="s">
        <v>553</v>
      </c>
      <c r="F641" s="5"/>
      <c r="G641" s="7">
        <f t="shared" si="322"/>
        <v>0</v>
      </c>
      <c r="H641" s="7">
        <f t="shared" si="322"/>
        <v>15360612.24</v>
      </c>
      <c r="I641" s="7">
        <f t="shared" si="322"/>
        <v>15360612.24</v>
      </c>
      <c r="J641" s="7">
        <f t="shared" si="322"/>
        <v>0</v>
      </c>
      <c r="K641" s="7">
        <f t="shared" si="323"/>
        <v>0</v>
      </c>
      <c r="L641" s="7">
        <f t="shared" si="323"/>
        <v>0</v>
      </c>
      <c r="M641" s="13"/>
      <c r="N641" s="13"/>
    </row>
    <row r="642" spans="2:14" ht="24">
      <c r="B642" s="15" t="s">
        <v>106</v>
      </c>
      <c r="C642" s="5" t="s">
        <v>60</v>
      </c>
      <c r="D642" s="5" t="s">
        <v>51</v>
      </c>
      <c r="E642" s="6" t="s">
        <v>553</v>
      </c>
      <c r="F642" s="5" t="s">
        <v>193</v>
      </c>
      <c r="G642" s="7">
        <v>0</v>
      </c>
      <c r="H642" s="7">
        <f>I642-G642</f>
        <v>15360612.24</v>
      </c>
      <c r="I642" s="7">
        <f>14902866+150534+307212.24</f>
        <v>15360612.24</v>
      </c>
      <c r="J642" s="7">
        <v>0</v>
      </c>
      <c r="K642" s="7">
        <f>L642-J642</f>
        <v>0</v>
      </c>
      <c r="L642" s="7">
        <v>0</v>
      </c>
      <c r="M642" s="13"/>
      <c r="N642" s="13"/>
    </row>
    <row r="643" spans="2:14" ht="24" hidden="1">
      <c r="B643" s="15" t="s">
        <v>650</v>
      </c>
      <c r="C643" s="5" t="s">
        <v>60</v>
      </c>
      <c r="D643" s="5" t="s">
        <v>51</v>
      </c>
      <c r="E643" s="6" t="s">
        <v>629</v>
      </c>
      <c r="F643" s="5"/>
      <c r="G643" s="7">
        <f aca="true" t="shared" si="324" ref="G643:L643">G644</f>
        <v>0</v>
      </c>
      <c r="H643" s="7">
        <f t="shared" si="324"/>
        <v>0</v>
      </c>
      <c r="I643" s="7">
        <f t="shared" si="324"/>
        <v>0</v>
      </c>
      <c r="J643" s="7">
        <f t="shared" si="324"/>
        <v>0</v>
      </c>
      <c r="K643" s="7">
        <f t="shared" si="324"/>
        <v>0</v>
      </c>
      <c r="L643" s="7">
        <f t="shared" si="324"/>
        <v>0</v>
      </c>
      <c r="M643" s="13"/>
      <c r="N643" s="13"/>
    </row>
    <row r="644" spans="2:14" ht="12.75" hidden="1">
      <c r="B644" s="15" t="s">
        <v>651</v>
      </c>
      <c r="C644" s="5" t="s">
        <v>60</v>
      </c>
      <c r="D644" s="5" t="s">
        <v>51</v>
      </c>
      <c r="E644" s="6" t="s">
        <v>631</v>
      </c>
      <c r="F644" s="5"/>
      <c r="G644" s="7">
        <f aca="true" t="shared" si="325" ref="G644:L644">G645+G648</f>
        <v>0</v>
      </c>
      <c r="H644" s="7">
        <f t="shared" si="325"/>
        <v>0</v>
      </c>
      <c r="I644" s="7">
        <f t="shared" si="325"/>
        <v>0</v>
      </c>
      <c r="J644" s="7">
        <f t="shared" si="325"/>
        <v>0</v>
      </c>
      <c r="K644" s="7">
        <f t="shared" si="325"/>
        <v>0</v>
      </c>
      <c r="L644" s="7">
        <f t="shared" si="325"/>
        <v>0</v>
      </c>
      <c r="M644" s="13"/>
      <c r="N644" s="13"/>
    </row>
    <row r="645" spans="2:14" ht="12.75" hidden="1">
      <c r="B645" s="15" t="s">
        <v>632</v>
      </c>
      <c r="C645" s="5" t="s">
        <v>60</v>
      </c>
      <c r="D645" s="5" t="s">
        <v>51</v>
      </c>
      <c r="E645" s="6" t="s">
        <v>633</v>
      </c>
      <c r="F645" s="5"/>
      <c r="G645" s="7">
        <f aca="true" t="shared" si="326" ref="G645:J646">G646</f>
        <v>0</v>
      </c>
      <c r="H645" s="7">
        <f t="shared" si="326"/>
        <v>0</v>
      </c>
      <c r="I645" s="7">
        <f t="shared" si="326"/>
        <v>0</v>
      </c>
      <c r="J645" s="7">
        <f t="shared" si="326"/>
        <v>0</v>
      </c>
      <c r="K645" s="7">
        <f>K646</f>
        <v>0</v>
      </c>
      <c r="L645" s="7">
        <f>L646</f>
        <v>0</v>
      </c>
      <c r="M645" s="13"/>
      <c r="N645" s="13"/>
    </row>
    <row r="646" spans="2:14" ht="12.75" hidden="1">
      <c r="B646" s="15" t="s">
        <v>634</v>
      </c>
      <c r="C646" s="5" t="s">
        <v>60</v>
      </c>
      <c r="D646" s="5" t="s">
        <v>51</v>
      </c>
      <c r="E646" s="6" t="s">
        <v>635</v>
      </c>
      <c r="F646" s="5"/>
      <c r="G646" s="7">
        <f t="shared" si="326"/>
        <v>0</v>
      </c>
      <c r="H646" s="7">
        <f t="shared" si="326"/>
        <v>0</v>
      </c>
      <c r="I646" s="7">
        <f t="shared" si="326"/>
        <v>0</v>
      </c>
      <c r="J646" s="7">
        <f t="shared" si="326"/>
        <v>0</v>
      </c>
      <c r="K646" s="7">
        <f>K647</f>
        <v>0</v>
      </c>
      <c r="L646" s="7">
        <f>L647</f>
        <v>0</v>
      </c>
      <c r="M646" s="13"/>
      <c r="N646" s="13"/>
    </row>
    <row r="647" spans="2:14" ht="24" hidden="1">
      <c r="B647" s="15" t="s">
        <v>106</v>
      </c>
      <c r="C647" s="5" t="s">
        <v>60</v>
      </c>
      <c r="D647" s="5" t="s">
        <v>51</v>
      </c>
      <c r="E647" s="6" t="s">
        <v>635</v>
      </c>
      <c r="F647" s="5" t="s">
        <v>193</v>
      </c>
      <c r="G647" s="7">
        <v>0</v>
      </c>
      <c r="H647" s="7">
        <f>I647-G647</f>
        <v>0</v>
      </c>
      <c r="I647" s="7">
        <v>0</v>
      </c>
      <c r="J647" s="7">
        <v>0</v>
      </c>
      <c r="K647" s="7">
        <f>L647-J647</f>
        <v>0</v>
      </c>
      <c r="L647" s="7">
        <v>0</v>
      </c>
      <c r="M647" s="13"/>
      <c r="N647" s="13"/>
    </row>
    <row r="648" spans="2:14" ht="24" hidden="1">
      <c r="B648" s="15" t="s">
        <v>636</v>
      </c>
      <c r="C648" s="5" t="s">
        <v>60</v>
      </c>
      <c r="D648" s="5" t="s">
        <v>51</v>
      </c>
      <c r="E648" s="6" t="s">
        <v>637</v>
      </c>
      <c r="F648" s="5"/>
      <c r="G648" s="7">
        <f aca="true" t="shared" si="327" ref="G648:J649">G649</f>
        <v>0</v>
      </c>
      <c r="H648" s="7">
        <f t="shared" si="327"/>
        <v>0</v>
      </c>
      <c r="I648" s="7">
        <f t="shared" si="327"/>
        <v>0</v>
      </c>
      <c r="J648" s="7">
        <f t="shared" si="327"/>
        <v>0</v>
      </c>
      <c r="K648" s="7">
        <f>K649</f>
        <v>0</v>
      </c>
      <c r="L648" s="7">
        <f>L649</f>
        <v>0</v>
      </c>
      <c r="M648" s="13"/>
      <c r="N648" s="13"/>
    </row>
    <row r="649" spans="2:14" ht="12.75" hidden="1">
      <c r="B649" s="15" t="s">
        <v>640</v>
      </c>
      <c r="C649" s="5" t="s">
        <v>60</v>
      </c>
      <c r="D649" s="5" t="s">
        <v>51</v>
      </c>
      <c r="E649" s="6" t="s">
        <v>641</v>
      </c>
      <c r="F649" s="5"/>
      <c r="G649" s="7">
        <f t="shared" si="327"/>
        <v>0</v>
      </c>
      <c r="H649" s="7">
        <f t="shared" si="327"/>
        <v>0</v>
      </c>
      <c r="I649" s="7">
        <f t="shared" si="327"/>
        <v>0</v>
      </c>
      <c r="J649" s="7">
        <f t="shared" si="327"/>
        <v>0</v>
      </c>
      <c r="K649" s="7">
        <f>K650</f>
        <v>0</v>
      </c>
      <c r="L649" s="7">
        <f>L650</f>
        <v>0</v>
      </c>
      <c r="M649" s="13"/>
      <c r="N649" s="13"/>
    </row>
    <row r="650" spans="2:14" ht="24" hidden="1">
      <c r="B650" s="15" t="s">
        <v>106</v>
      </c>
      <c r="C650" s="5" t="s">
        <v>60</v>
      </c>
      <c r="D650" s="5" t="s">
        <v>51</v>
      </c>
      <c r="E650" s="6" t="s">
        <v>641</v>
      </c>
      <c r="F650" s="5" t="s">
        <v>193</v>
      </c>
      <c r="G650" s="7">
        <v>0</v>
      </c>
      <c r="H650" s="7">
        <f>I650-G650</f>
        <v>0</v>
      </c>
      <c r="I650" s="7">
        <v>0</v>
      </c>
      <c r="J650" s="7">
        <v>0</v>
      </c>
      <c r="K650" s="7">
        <f>L650-J650</f>
        <v>0</v>
      </c>
      <c r="L650" s="7">
        <v>0</v>
      </c>
      <c r="M650" s="13"/>
      <c r="N650" s="13"/>
    </row>
    <row r="651" spans="2:14" ht="24">
      <c r="B651" s="15" t="s">
        <v>363</v>
      </c>
      <c r="C651" s="5" t="s">
        <v>60</v>
      </c>
      <c r="D651" s="5" t="s">
        <v>51</v>
      </c>
      <c r="E651" s="6" t="s">
        <v>311</v>
      </c>
      <c r="F651" s="5"/>
      <c r="G651" s="7">
        <f aca="true" t="shared" si="328" ref="G651:J652">G652</f>
        <v>7547394</v>
      </c>
      <c r="H651" s="7">
        <f t="shared" si="328"/>
        <v>582606</v>
      </c>
      <c r="I651" s="7">
        <f t="shared" si="328"/>
        <v>8130000</v>
      </c>
      <c r="J651" s="7">
        <f t="shared" si="328"/>
        <v>8130000</v>
      </c>
      <c r="K651" s="7">
        <f>K652</f>
        <v>-8130000</v>
      </c>
      <c r="L651" s="7">
        <f>L652</f>
        <v>0</v>
      </c>
      <c r="M651" s="13"/>
      <c r="N651" s="13"/>
    </row>
    <row r="652" spans="2:14" ht="12.75">
      <c r="B652" s="15" t="s">
        <v>435</v>
      </c>
      <c r="C652" s="5" t="s">
        <v>60</v>
      </c>
      <c r="D652" s="5" t="s">
        <v>51</v>
      </c>
      <c r="E652" s="6" t="s">
        <v>399</v>
      </c>
      <c r="F652" s="5"/>
      <c r="G652" s="7">
        <f t="shared" si="328"/>
        <v>7547394</v>
      </c>
      <c r="H652" s="7">
        <f t="shared" si="328"/>
        <v>582606</v>
      </c>
      <c r="I652" s="7">
        <f t="shared" si="328"/>
        <v>8130000</v>
      </c>
      <c r="J652" s="7">
        <f t="shared" si="328"/>
        <v>8130000</v>
      </c>
      <c r="K652" s="7">
        <f>K653</f>
        <v>-8130000</v>
      </c>
      <c r="L652" s="7">
        <f>L653</f>
        <v>0</v>
      </c>
      <c r="M652" s="13"/>
      <c r="N652" s="13"/>
    </row>
    <row r="653" spans="2:14" ht="24">
      <c r="B653" s="15" t="s">
        <v>436</v>
      </c>
      <c r="C653" s="5" t="s">
        <v>60</v>
      </c>
      <c r="D653" s="5" t="s">
        <v>51</v>
      </c>
      <c r="E653" s="6" t="s">
        <v>418</v>
      </c>
      <c r="F653" s="5"/>
      <c r="G653" s="7">
        <f aca="true" t="shared" si="329" ref="G653:L653">G654+G656+G658+G660+G662</f>
        <v>7547394</v>
      </c>
      <c r="H653" s="7">
        <f t="shared" si="329"/>
        <v>582606</v>
      </c>
      <c r="I653" s="7">
        <f t="shared" si="329"/>
        <v>8130000</v>
      </c>
      <c r="J653" s="7">
        <f t="shared" si="329"/>
        <v>8130000</v>
      </c>
      <c r="K653" s="7">
        <f t="shared" si="329"/>
        <v>-8130000</v>
      </c>
      <c r="L653" s="7">
        <f t="shared" si="329"/>
        <v>0</v>
      </c>
      <c r="M653" s="13"/>
      <c r="N653" s="13"/>
    </row>
    <row r="654" spans="2:14" ht="12.75">
      <c r="B654" s="15" t="s">
        <v>545</v>
      </c>
      <c r="C654" s="5" t="s">
        <v>60</v>
      </c>
      <c r="D654" s="5" t="s">
        <v>51</v>
      </c>
      <c r="E654" s="6" t="s">
        <v>556</v>
      </c>
      <c r="F654" s="5"/>
      <c r="G654" s="7">
        <f aca="true" t="shared" si="330" ref="G654:L654">G655</f>
        <v>7547394</v>
      </c>
      <c r="H654" s="7">
        <f t="shared" si="330"/>
        <v>582606</v>
      </c>
      <c r="I654" s="7">
        <f t="shared" si="330"/>
        <v>8130000</v>
      </c>
      <c r="J654" s="7">
        <f t="shared" si="330"/>
        <v>8130000</v>
      </c>
      <c r="K654" s="7">
        <f t="shared" si="330"/>
        <v>-8130000</v>
      </c>
      <c r="L654" s="7">
        <f t="shared" si="330"/>
        <v>0</v>
      </c>
      <c r="M654" s="13"/>
      <c r="N654" s="13"/>
    </row>
    <row r="655" spans="2:14" ht="24">
      <c r="B655" s="15" t="s">
        <v>106</v>
      </c>
      <c r="C655" s="5" t="s">
        <v>60</v>
      </c>
      <c r="D655" s="5" t="s">
        <v>51</v>
      </c>
      <c r="E655" s="6" t="s">
        <v>556</v>
      </c>
      <c r="F655" s="5" t="s">
        <v>193</v>
      </c>
      <c r="G655" s="7">
        <v>7547394</v>
      </c>
      <c r="H655" s="7">
        <f>I655-G655</f>
        <v>582606</v>
      </c>
      <c r="I655" s="7">
        <f>6244200+1885800</f>
        <v>8130000</v>
      </c>
      <c r="J655" s="7">
        <f>6244200+1885800</f>
        <v>8130000</v>
      </c>
      <c r="K655" s="7">
        <f>L655-J655</f>
        <v>-8130000</v>
      </c>
      <c r="L655" s="7">
        <v>0</v>
      </c>
      <c r="M655" s="13"/>
      <c r="N655" s="13"/>
    </row>
    <row r="656" spans="2:14" ht="24" hidden="1">
      <c r="B656" s="15" t="s">
        <v>436</v>
      </c>
      <c r="C656" s="5" t="s">
        <v>60</v>
      </c>
      <c r="D656" s="5" t="s">
        <v>51</v>
      </c>
      <c r="E656" s="6" t="s">
        <v>741</v>
      </c>
      <c r="F656" s="5"/>
      <c r="G656" s="7">
        <f aca="true" t="shared" si="331" ref="G656:L656">G657</f>
        <v>0</v>
      </c>
      <c r="H656" s="7">
        <f t="shared" si="331"/>
        <v>0</v>
      </c>
      <c r="I656" s="7">
        <f t="shared" si="331"/>
        <v>0</v>
      </c>
      <c r="J656" s="7">
        <f t="shared" si="331"/>
        <v>0</v>
      </c>
      <c r="K656" s="7">
        <f t="shared" si="331"/>
        <v>0</v>
      </c>
      <c r="L656" s="7">
        <f t="shared" si="331"/>
        <v>0</v>
      </c>
      <c r="M656" s="13"/>
      <c r="N656" s="13"/>
    </row>
    <row r="657" spans="2:14" ht="24" hidden="1">
      <c r="B657" s="15" t="s">
        <v>106</v>
      </c>
      <c r="C657" s="5" t="s">
        <v>60</v>
      </c>
      <c r="D657" s="5" t="s">
        <v>51</v>
      </c>
      <c r="E657" s="6" t="s">
        <v>741</v>
      </c>
      <c r="F657" s="5" t="s">
        <v>193</v>
      </c>
      <c r="G657" s="7">
        <v>0</v>
      </c>
      <c r="H657" s="7">
        <f>I657-G657</f>
        <v>0</v>
      </c>
      <c r="I657" s="7">
        <v>0</v>
      </c>
      <c r="J657" s="7">
        <v>0</v>
      </c>
      <c r="K657" s="7">
        <f>L657-J657</f>
        <v>0</v>
      </c>
      <c r="L657" s="7">
        <v>0</v>
      </c>
      <c r="M657" s="13"/>
      <c r="N657" s="13"/>
    </row>
    <row r="658" spans="2:14" ht="12.75" hidden="1">
      <c r="B658" s="15" t="s">
        <v>647</v>
      </c>
      <c r="C658" s="5" t="s">
        <v>60</v>
      </c>
      <c r="D658" s="5" t="s">
        <v>51</v>
      </c>
      <c r="E658" s="6" t="s">
        <v>652</v>
      </c>
      <c r="F658" s="5"/>
      <c r="G658" s="7">
        <f aca="true" t="shared" si="332" ref="G658:L658">G659</f>
        <v>0</v>
      </c>
      <c r="H658" s="7">
        <f t="shared" si="332"/>
        <v>0</v>
      </c>
      <c r="I658" s="7">
        <f t="shared" si="332"/>
        <v>0</v>
      </c>
      <c r="J658" s="7">
        <f t="shared" si="332"/>
        <v>0</v>
      </c>
      <c r="K658" s="7">
        <f t="shared" si="332"/>
        <v>0</v>
      </c>
      <c r="L658" s="7">
        <f t="shared" si="332"/>
        <v>0</v>
      </c>
      <c r="M658" s="13"/>
      <c r="N658" s="13"/>
    </row>
    <row r="659" spans="2:14" ht="24" hidden="1">
      <c r="B659" s="15" t="s">
        <v>106</v>
      </c>
      <c r="C659" s="5" t="s">
        <v>60</v>
      </c>
      <c r="D659" s="5" t="s">
        <v>51</v>
      </c>
      <c r="E659" s="6" t="s">
        <v>652</v>
      </c>
      <c r="F659" s="5" t="s">
        <v>193</v>
      </c>
      <c r="G659" s="7">
        <v>0</v>
      </c>
      <c r="H659" s="7">
        <f>I659-G659</f>
        <v>0</v>
      </c>
      <c r="I659" s="7">
        <v>0</v>
      </c>
      <c r="J659" s="7">
        <v>0</v>
      </c>
      <c r="K659" s="7">
        <f>L659-J659</f>
        <v>0</v>
      </c>
      <c r="L659" s="7">
        <v>0</v>
      </c>
      <c r="M659" s="13"/>
      <c r="N659" s="13"/>
    </row>
    <row r="660" spans="2:14" ht="12.75" hidden="1">
      <c r="B660" s="15" t="s">
        <v>647</v>
      </c>
      <c r="C660" s="5" t="s">
        <v>60</v>
      </c>
      <c r="D660" s="5" t="s">
        <v>51</v>
      </c>
      <c r="E660" s="6" t="s">
        <v>742</v>
      </c>
      <c r="F660" s="5"/>
      <c r="G660" s="7">
        <f aca="true" t="shared" si="333" ref="G660:L660">G661</f>
        <v>0</v>
      </c>
      <c r="H660" s="7">
        <f t="shared" si="333"/>
        <v>0</v>
      </c>
      <c r="I660" s="7">
        <f t="shared" si="333"/>
        <v>0</v>
      </c>
      <c r="J660" s="7">
        <f t="shared" si="333"/>
        <v>0</v>
      </c>
      <c r="K660" s="7">
        <f t="shared" si="333"/>
        <v>0</v>
      </c>
      <c r="L660" s="7">
        <f t="shared" si="333"/>
        <v>0</v>
      </c>
      <c r="M660" s="13"/>
      <c r="N660" s="13"/>
    </row>
    <row r="661" spans="2:14" ht="24" hidden="1">
      <c r="B661" s="15" t="s">
        <v>106</v>
      </c>
      <c r="C661" s="5" t="s">
        <v>60</v>
      </c>
      <c r="D661" s="5" t="s">
        <v>51</v>
      </c>
      <c r="E661" s="6" t="s">
        <v>742</v>
      </c>
      <c r="F661" s="5" t="s">
        <v>193</v>
      </c>
      <c r="G661" s="7">
        <v>0</v>
      </c>
      <c r="H661" s="7">
        <f>I661-G661</f>
        <v>0</v>
      </c>
      <c r="I661" s="7">
        <v>0</v>
      </c>
      <c r="J661" s="7">
        <v>0</v>
      </c>
      <c r="K661" s="7">
        <f>L661-J661</f>
        <v>0</v>
      </c>
      <c r="L661" s="7">
        <v>0</v>
      </c>
      <c r="M661" s="13"/>
      <c r="N661" s="13"/>
    </row>
    <row r="662" spans="2:14" ht="24" hidden="1">
      <c r="B662" s="15" t="s">
        <v>766</v>
      </c>
      <c r="C662" s="5" t="s">
        <v>60</v>
      </c>
      <c r="D662" s="5" t="s">
        <v>51</v>
      </c>
      <c r="E662" s="6" t="s">
        <v>767</v>
      </c>
      <c r="F662" s="5"/>
      <c r="G662" s="7">
        <f aca="true" t="shared" si="334" ref="G662:L662">G663</f>
        <v>0</v>
      </c>
      <c r="H662" s="7">
        <f t="shared" si="334"/>
        <v>0</v>
      </c>
      <c r="I662" s="7">
        <f t="shared" si="334"/>
        <v>0</v>
      </c>
      <c r="J662" s="7">
        <f t="shared" si="334"/>
        <v>0</v>
      </c>
      <c r="K662" s="7">
        <f t="shared" si="334"/>
        <v>0</v>
      </c>
      <c r="L662" s="7">
        <f t="shared" si="334"/>
        <v>0</v>
      </c>
      <c r="M662" s="13"/>
      <c r="N662" s="13"/>
    </row>
    <row r="663" spans="2:14" ht="24" hidden="1">
      <c r="B663" s="15" t="s">
        <v>106</v>
      </c>
      <c r="C663" s="5" t="s">
        <v>60</v>
      </c>
      <c r="D663" s="5" t="s">
        <v>51</v>
      </c>
      <c r="E663" s="6" t="s">
        <v>767</v>
      </c>
      <c r="F663" s="5" t="s">
        <v>193</v>
      </c>
      <c r="G663" s="7">
        <v>0</v>
      </c>
      <c r="H663" s="7">
        <f>I663-G663</f>
        <v>0</v>
      </c>
      <c r="I663" s="7">
        <v>0</v>
      </c>
      <c r="J663" s="7">
        <v>0</v>
      </c>
      <c r="K663" s="7">
        <f>L663-J663</f>
        <v>0</v>
      </c>
      <c r="L663" s="7">
        <v>0</v>
      </c>
      <c r="M663" s="13"/>
      <c r="N663" s="13"/>
    </row>
    <row r="664" spans="2:14" ht="12.75" hidden="1">
      <c r="B664" s="15" t="s">
        <v>3</v>
      </c>
      <c r="C664" s="5" t="s">
        <v>60</v>
      </c>
      <c r="D664" s="6" t="s">
        <v>58</v>
      </c>
      <c r="E664" s="6"/>
      <c r="F664" s="5"/>
      <c r="G664" s="7">
        <f aca="true" t="shared" si="335" ref="G664:L664">G665+G668</f>
        <v>0</v>
      </c>
      <c r="H664" s="7">
        <f t="shared" si="335"/>
        <v>0</v>
      </c>
      <c r="I664" s="7">
        <f t="shared" si="335"/>
        <v>0</v>
      </c>
      <c r="J664" s="7">
        <f t="shared" si="335"/>
        <v>0</v>
      </c>
      <c r="K664" s="7">
        <f t="shared" si="335"/>
        <v>0</v>
      </c>
      <c r="L664" s="7">
        <f t="shared" si="335"/>
        <v>0</v>
      </c>
      <c r="M664" s="13"/>
      <c r="N664" s="13"/>
    </row>
    <row r="665" spans="2:14" ht="24" hidden="1">
      <c r="B665" s="15" t="s">
        <v>139</v>
      </c>
      <c r="C665" s="5" t="s">
        <v>60</v>
      </c>
      <c r="D665" s="6" t="s">
        <v>58</v>
      </c>
      <c r="E665" s="6" t="s">
        <v>99</v>
      </c>
      <c r="F665" s="5"/>
      <c r="G665" s="7">
        <f aca="true" t="shared" si="336" ref="G665:J666">G666</f>
        <v>0</v>
      </c>
      <c r="H665" s="7">
        <f t="shared" si="336"/>
        <v>0</v>
      </c>
      <c r="I665" s="7">
        <f t="shared" si="336"/>
        <v>0</v>
      </c>
      <c r="J665" s="7">
        <f t="shared" si="336"/>
        <v>0</v>
      </c>
      <c r="K665" s="7">
        <f>K666</f>
        <v>0</v>
      </c>
      <c r="L665" s="7">
        <f>L666</f>
        <v>0</v>
      </c>
      <c r="M665" s="13"/>
      <c r="N665" s="13"/>
    </row>
    <row r="666" spans="2:14" ht="12.75" hidden="1">
      <c r="B666" s="15" t="s">
        <v>140</v>
      </c>
      <c r="C666" s="5" t="s">
        <v>60</v>
      </c>
      <c r="D666" s="6" t="s">
        <v>58</v>
      </c>
      <c r="E666" s="6" t="s">
        <v>84</v>
      </c>
      <c r="F666" s="5"/>
      <c r="G666" s="7">
        <f t="shared" si="336"/>
        <v>0</v>
      </c>
      <c r="H666" s="7">
        <f t="shared" si="336"/>
        <v>0</v>
      </c>
      <c r="I666" s="7">
        <f t="shared" si="336"/>
        <v>0</v>
      </c>
      <c r="J666" s="7">
        <f t="shared" si="336"/>
        <v>0</v>
      </c>
      <c r="K666" s="7">
        <f>K667</f>
        <v>0</v>
      </c>
      <c r="L666" s="7">
        <f>L667</f>
        <v>0</v>
      </c>
      <c r="M666" s="13"/>
      <c r="N666" s="13"/>
    </row>
    <row r="667" spans="2:14" ht="24" hidden="1">
      <c r="B667" s="15" t="s">
        <v>106</v>
      </c>
      <c r="C667" s="5" t="s">
        <v>60</v>
      </c>
      <c r="D667" s="6" t="s">
        <v>58</v>
      </c>
      <c r="E667" s="6" t="s">
        <v>84</v>
      </c>
      <c r="F667" s="5">
        <v>600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13"/>
      <c r="N667" s="13"/>
    </row>
    <row r="668" spans="2:14" ht="24" hidden="1">
      <c r="B668" s="15" t="s">
        <v>142</v>
      </c>
      <c r="C668" s="5" t="s">
        <v>60</v>
      </c>
      <c r="D668" s="6" t="s">
        <v>58</v>
      </c>
      <c r="E668" s="6" t="s">
        <v>100</v>
      </c>
      <c r="F668" s="5"/>
      <c r="G668" s="7">
        <f aca="true" t="shared" si="337" ref="G668:J669">G669</f>
        <v>0</v>
      </c>
      <c r="H668" s="7">
        <f t="shared" si="337"/>
        <v>0</v>
      </c>
      <c r="I668" s="7">
        <f t="shared" si="337"/>
        <v>0</v>
      </c>
      <c r="J668" s="7">
        <f t="shared" si="337"/>
        <v>0</v>
      </c>
      <c r="K668" s="7">
        <f>K669</f>
        <v>0</v>
      </c>
      <c r="L668" s="7">
        <f>L669</f>
        <v>0</v>
      </c>
      <c r="M668" s="13"/>
      <c r="N668" s="13"/>
    </row>
    <row r="669" spans="2:14" ht="12.75" hidden="1">
      <c r="B669" s="15" t="s">
        <v>143</v>
      </c>
      <c r="C669" s="5" t="s">
        <v>60</v>
      </c>
      <c r="D669" s="6" t="s">
        <v>58</v>
      </c>
      <c r="E669" s="6" t="s">
        <v>120</v>
      </c>
      <c r="F669" s="5"/>
      <c r="G669" s="7">
        <f t="shared" si="337"/>
        <v>0</v>
      </c>
      <c r="H669" s="7">
        <f t="shared" si="337"/>
        <v>0</v>
      </c>
      <c r="I669" s="7">
        <f t="shared" si="337"/>
        <v>0</v>
      </c>
      <c r="J669" s="7">
        <f t="shared" si="337"/>
        <v>0</v>
      </c>
      <c r="K669" s="7">
        <f>K670</f>
        <v>0</v>
      </c>
      <c r="L669" s="7">
        <f>L670</f>
        <v>0</v>
      </c>
      <c r="M669" s="13"/>
      <c r="N669" s="13"/>
    </row>
    <row r="670" spans="2:14" ht="24" hidden="1">
      <c r="B670" s="15" t="s">
        <v>106</v>
      </c>
      <c r="C670" s="5" t="s">
        <v>60</v>
      </c>
      <c r="D670" s="6" t="s">
        <v>58</v>
      </c>
      <c r="E670" s="6" t="s">
        <v>120</v>
      </c>
      <c r="F670" s="5">
        <v>600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13"/>
      <c r="N670" s="13"/>
    </row>
    <row r="671" spans="2:14" ht="12.75">
      <c r="B671" s="15" t="s">
        <v>28</v>
      </c>
      <c r="C671" s="5" t="s">
        <v>60</v>
      </c>
      <c r="D671" s="6" t="s">
        <v>60</v>
      </c>
      <c r="E671" s="6"/>
      <c r="F671" s="5"/>
      <c r="G671" s="7">
        <f aca="true" t="shared" si="338" ref="G671:L671">G676+G677</f>
        <v>1593200</v>
      </c>
      <c r="H671" s="7">
        <f t="shared" si="338"/>
        <v>-1593200</v>
      </c>
      <c r="I671" s="7">
        <f t="shared" si="338"/>
        <v>0</v>
      </c>
      <c r="J671" s="7">
        <f t="shared" si="338"/>
        <v>0</v>
      </c>
      <c r="K671" s="7">
        <f t="shared" si="338"/>
        <v>0</v>
      </c>
      <c r="L671" s="7">
        <f t="shared" si="338"/>
        <v>0</v>
      </c>
      <c r="M671" s="13"/>
      <c r="N671" s="13"/>
    </row>
    <row r="672" spans="2:14" ht="24">
      <c r="B672" s="15" t="s">
        <v>363</v>
      </c>
      <c r="C672" s="5" t="s">
        <v>60</v>
      </c>
      <c r="D672" s="6" t="s">
        <v>60</v>
      </c>
      <c r="E672" s="6" t="s">
        <v>311</v>
      </c>
      <c r="F672" s="5"/>
      <c r="G672" s="7">
        <f aca="true" t="shared" si="339" ref="G672:J674">G673</f>
        <v>1593200</v>
      </c>
      <c r="H672" s="7">
        <f t="shared" si="339"/>
        <v>-1593200</v>
      </c>
      <c r="I672" s="7">
        <f t="shared" si="339"/>
        <v>0</v>
      </c>
      <c r="J672" s="7">
        <f t="shared" si="339"/>
        <v>0</v>
      </c>
      <c r="K672" s="7">
        <f aca="true" t="shared" si="340" ref="K672:L674">K673</f>
        <v>0</v>
      </c>
      <c r="L672" s="7">
        <f t="shared" si="340"/>
        <v>0</v>
      </c>
      <c r="M672" s="13"/>
      <c r="N672" s="13"/>
    </row>
    <row r="673" spans="2:14" ht="12.75">
      <c r="B673" s="15" t="s">
        <v>364</v>
      </c>
      <c r="C673" s="5" t="s">
        <v>60</v>
      </c>
      <c r="D673" s="6" t="s">
        <v>60</v>
      </c>
      <c r="E673" s="6" t="s">
        <v>310</v>
      </c>
      <c r="F673" s="5"/>
      <c r="G673" s="7">
        <f t="shared" si="339"/>
        <v>1593200</v>
      </c>
      <c r="H673" s="7">
        <f t="shared" si="339"/>
        <v>-1593200</v>
      </c>
      <c r="I673" s="7">
        <f t="shared" si="339"/>
        <v>0</v>
      </c>
      <c r="J673" s="7">
        <f t="shared" si="339"/>
        <v>0</v>
      </c>
      <c r="K673" s="7">
        <f t="shared" si="340"/>
        <v>0</v>
      </c>
      <c r="L673" s="7">
        <f t="shared" si="340"/>
        <v>0</v>
      </c>
      <c r="M673" s="13"/>
      <c r="N673" s="13"/>
    </row>
    <row r="674" spans="2:14" ht="12.75">
      <c r="B674" s="15" t="s">
        <v>365</v>
      </c>
      <c r="C674" s="5" t="s">
        <v>60</v>
      </c>
      <c r="D674" s="6" t="s">
        <v>60</v>
      </c>
      <c r="E674" s="6" t="s">
        <v>309</v>
      </c>
      <c r="F674" s="5"/>
      <c r="G674" s="7">
        <f t="shared" si="339"/>
        <v>1593200</v>
      </c>
      <c r="H674" s="7">
        <f t="shared" si="339"/>
        <v>-1593200</v>
      </c>
      <c r="I674" s="7">
        <f t="shared" si="339"/>
        <v>0</v>
      </c>
      <c r="J674" s="7">
        <f t="shared" si="339"/>
        <v>0</v>
      </c>
      <c r="K674" s="7">
        <f t="shared" si="340"/>
        <v>0</v>
      </c>
      <c r="L674" s="7">
        <f t="shared" si="340"/>
        <v>0</v>
      </c>
      <c r="M674" s="13"/>
      <c r="N674" s="13"/>
    </row>
    <row r="675" spans="2:14" ht="24">
      <c r="B675" s="15" t="s">
        <v>366</v>
      </c>
      <c r="C675" s="5" t="s">
        <v>60</v>
      </c>
      <c r="D675" s="6" t="s">
        <v>60</v>
      </c>
      <c r="E675" s="6" t="s">
        <v>308</v>
      </c>
      <c r="F675" s="5"/>
      <c r="G675" s="7">
        <f aca="true" t="shared" si="341" ref="G675:L675">G676+G677</f>
        <v>1593200</v>
      </c>
      <c r="H675" s="7">
        <f t="shared" si="341"/>
        <v>-1593200</v>
      </c>
      <c r="I675" s="7">
        <f t="shared" si="341"/>
        <v>0</v>
      </c>
      <c r="J675" s="7">
        <f t="shared" si="341"/>
        <v>0</v>
      </c>
      <c r="K675" s="7">
        <f t="shared" si="341"/>
        <v>0</v>
      </c>
      <c r="L675" s="7">
        <f t="shared" si="341"/>
        <v>0</v>
      </c>
      <c r="M675" s="13"/>
      <c r="N675" s="13"/>
    </row>
    <row r="676" spans="2:14" ht="12.75">
      <c r="B676" s="15" t="s">
        <v>110</v>
      </c>
      <c r="C676" s="5" t="s">
        <v>60</v>
      </c>
      <c r="D676" s="6" t="s">
        <v>60</v>
      </c>
      <c r="E676" s="6" t="s">
        <v>308</v>
      </c>
      <c r="F676" s="5" t="s">
        <v>196</v>
      </c>
      <c r="G676" s="7">
        <v>834553</v>
      </c>
      <c r="H676" s="7">
        <f>I676-G676</f>
        <v>-834553</v>
      </c>
      <c r="I676" s="7">
        <v>0</v>
      </c>
      <c r="J676" s="7">
        <v>0</v>
      </c>
      <c r="K676" s="7">
        <f>L676-J676</f>
        <v>0</v>
      </c>
      <c r="L676" s="7">
        <v>0</v>
      </c>
      <c r="M676" s="13"/>
      <c r="N676" s="13"/>
    </row>
    <row r="677" spans="2:14" ht="24">
      <c r="B677" s="15" t="s">
        <v>106</v>
      </c>
      <c r="C677" s="5" t="s">
        <v>60</v>
      </c>
      <c r="D677" s="6" t="s">
        <v>60</v>
      </c>
      <c r="E677" s="6" t="s">
        <v>308</v>
      </c>
      <c r="F677" s="5" t="s">
        <v>193</v>
      </c>
      <c r="G677" s="7">
        <v>758647</v>
      </c>
      <c r="H677" s="7">
        <f>I677-G677</f>
        <v>-758647</v>
      </c>
      <c r="I677" s="7">
        <v>0</v>
      </c>
      <c r="J677" s="7">
        <v>0</v>
      </c>
      <c r="K677" s="7">
        <f>L677-J677</f>
        <v>0</v>
      </c>
      <c r="L677" s="7">
        <v>0</v>
      </c>
      <c r="M677" s="13"/>
      <c r="N677" s="13"/>
    </row>
    <row r="678" spans="2:14" ht="12.75">
      <c r="B678" s="15" t="s">
        <v>29</v>
      </c>
      <c r="C678" s="5" t="s">
        <v>60</v>
      </c>
      <c r="D678" s="6" t="s">
        <v>56</v>
      </c>
      <c r="E678" s="6"/>
      <c r="F678" s="5"/>
      <c r="G678" s="7">
        <f aca="true" t="shared" si="342" ref="G678:L678">G690+G712+G679+G720</f>
        <v>22390824</v>
      </c>
      <c r="H678" s="7">
        <f t="shared" si="342"/>
        <v>5056350</v>
      </c>
      <c r="I678" s="7">
        <f t="shared" si="342"/>
        <v>27447174</v>
      </c>
      <c r="J678" s="7">
        <f t="shared" si="342"/>
        <v>27447174</v>
      </c>
      <c r="K678" s="7">
        <f t="shared" si="342"/>
        <v>-27447174</v>
      </c>
      <c r="L678" s="7">
        <f t="shared" si="342"/>
        <v>0</v>
      </c>
      <c r="M678" s="13"/>
      <c r="N678" s="13"/>
    </row>
    <row r="679" spans="2:14" ht="12.75" hidden="1">
      <c r="B679" s="15" t="s">
        <v>589</v>
      </c>
      <c r="C679" s="5" t="s">
        <v>60</v>
      </c>
      <c r="D679" s="6" t="s">
        <v>56</v>
      </c>
      <c r="E679" s="5" t="s">
        <v>298</v>
      </c>
      <c r="F679" s="5"/>
      <c r="G679" s="7">
        <f aca="true" t="shared" si="343" ref="G679:J680">G680</f>
        <v>0</v>
      </c>
      <c r="H679" s="7">
        <f t="shared" si="343"/>
        <v>0</v>
      </c>
      <c r="I679" s="7">
        <f t="shared" si="343"/>
        <v>0</v>
      </c>
      <c r="J679" s="7">
        <f t="shared" si="343"/>
        <v>0</v>
      </c>
      <c r="K679" s="7">
        <f>K680</f>
        <v>0</v>
      </c>
      <c r="L679" s="7">
        <f>L680</f>
        <v>0</v>
      </c>
      <c r="M679" s="13"/>
      <c r="N679" s="13"/>
    </row>
    <row r="680" spans="2:14" ht="24" hidden="1">
      <c r="B680" s="15" t="s">
        <v>372</v>
      </c>
      <c r="C680" s="5" t="s">
        <v>60</v>
      </c>
      <c r="D680" s="6" t="s">
        <v>56</v>
      </c>
      <c r="E680" s="5" t="s">
        <v>301</v>
      </c>
      <c r="F680" s="5"/>
      <c r="G680" s="7">
        <f t="shared" si="343"/>
        <v>0</v>
      </c>
      <c r="H680" s="7">
        <f t="shared" si="343"/>
        <v>0</v>
      </c>
      <c r="I680" s="7">
        <f t="shared" si="343"/>
        <v>0</v>
      </c>
      <c r="J680" s="7">
        <f t="shared" si="343"/>
        <v>0</v>
      </c>
      <c r="K680" s="7">
        <f>K681</f>
        <v>0</v>
      </c>
      <c r="L680" s="7">
        <f>L681</f>
        <v>0</v>
      </c>
      <c r="M680" s="13"/>
      <c r="N680" s="13"/>
    </row>
    <row r="681" spans="2:14" ht="24" hidden="1">
      <c r="B681" s="15" t="s">
        <v>590</v>
      </c>
      <c r="C681" s="5" t="s">
        <v>60</v>
      </c>
      <c r="D681" s="6" t="s">
        <v>56</v>
      </c>
      <c r="E681" s="5" t="s">
        <v>591</v>
      </c>
      <c r="F681" s="5"/>
      <c r="G681" s="7">
        <f aca="true" t="shared" si="344" ref="G681:L681">G682+G686+G688+G684</f>
        <v>0</v>
      </c>
      <c r="H681" s="7">
        <f t="shared" si="344"/>
        <v>0</v>
      </c>
      <c r="I681" s="7">
        <f t="shared" si="344"/>
        <v>0</v>
      </c>
      <c r="J681" s="7">
        <f t="shared" si="344"/>
        <v>0</v>
      </c>
      <c r="K681" s="7">
        <f t="shared" si="344"/>
        <v>0</v>
      </c>
      <c r="L681" s="7">
        <f t="shared" si="344"/>
        <v>0</v>
      </c>
      <c r="M681" s="13"/>
      <c r="N681" s="13"/>
    </row>
    <row r="682" spans="2:14" ht="12.75" hidden="1">
      <c r="B682" s="15" t="s">
        <v>592</v>
      </c>
      <c r="C682" s="5" t="s">
        <v>60</v>
      </c>
      <c r="D682" s="6" t="s">
        <v>56</v>
      </c>
      <c r="E682" s="5" t="s">
        <v>593</v>
      </c>
      <c r="F682" s="5"/>
      <c r="G682" s="7">
        <f aca="true" t="shared" si="345" ref="G682:L682">G683</f>
        <v>0</v>
      </c>
      <c r="H682" s="7">
        <f t="shared" si="345"/>
        <v>0</v>
      </c>
      <c r="I682" s="7">
        <f t="shared" si="345"/>
        <v>0</v>
      </c>
      <c r="J682" s="7">
        <f t="shared" si="345"/>
        <v>0</v>
      </c>
      <c r="K682" s="7">
        <f t="shared" si="345"/>
        <v>0</v>
      </c>
      <c r="L682" s="7">
        <f t="shared" si="345"/>
        <v>0</v>
      </c>
      <c r="M682" s="13"/>
      <c r="N682" s="13"/>
    </row>
    <row r="683" spans="2:14" ht="24" hidden="1">
      <c r="B683" s="15" t="s">
        <v>105</v>
      </c>
      <c r="C683" s="5" t="s">
        <v>60</v>
      </c>
      <c r="D683" s="6" t="s">
        <v>56</v>
      </c>
      <c r="E683" s="5" t="s">
        <v>593</v>
      </c>
      <c r="F683" s="5" t="s">
        <v>192</v>
      </c>
      <c r="G683" s="7">
        <v>0</v>
      </c>
      <c r="H683" s="7">
        <f>I683-G683</f>
        <v>0</v>
      </c>
      <c r="I683" s="7">
        <v>0</v>
      </c>
      <c r="J683" s="7">
        <v>0</v>
      </c>
      <c r="K683" s="7">
        <f>L683-J683</f>
        <v>0</v>
      </c>
      <c r="L683" s="7">
        <v>0</v>
      </c>
      <c r="M683" s="13"/>
      <c r="N683" s="13"/>
    </row>
    <row r="684" spans="2:14" ht="24" hidden="1">
      <c r="B684" s="15" t="s">
        <v>727</v>
      </c>
      <c r="C684" s="5" t="s">
        <v>60</v>
      </c>
      <c r="D684" s="6" t="s">
        <v>56</v>
      </c>
      <c r="E684" s="5" t="s">
        <v>597</v>
      </c>
      <c r="F684" s="5"/>
      <c r="G684" s="7">
        <f aca="true" t="shared" si="346" ref="G684:L684">G685</f>
        <v>0</v>
      </c>
      <c r="H684" s="7">
        <f t="shared" si="346"/>
        <v>0</v>
      </c>
      <c r="I684" s="7">
        <f t="shared" si="346"/>
        <v>0</v>
      </c>
      <c r="J684" s="7">
        <f t="shared" si="346"/>
        <v>0</v>
      </c>
      <c r="K684" s="7">
        <f t="shared" si="346"/>
        <v>0</v>
      </c>
      <c r="L684" s="7">
        <f t="shared" si="346"/>
        <v>0</v>
      </c>
      <c r="M684" s="13"/>
      <c r="N684" s="13"/>
    </row>
    <row r="685" spans="2:14" ht="24" hidden="1">
      <c r="B685" s="15" t="s">
        <v>105</v>
      </c>
      <c r="C685" s="5" t="s">
        <v>60</v>
      </c>
      <c r="D685" s="6" t="s">
        <v>56</v>
      </c>
      <c r="E685" s="5" t="s">
        <v>597</v>
      </c>
      <c r="F685" s="5" t="s">
        <v>192</v>
      </c>
      <c r="G685" s="7">
        <v>0</v>
      </c>
      <c r="H685" s="7">
        <f>I685-G685</f>
        <v>0</v>
      </c>
      <c r="I685" s="7">
        <v>0</v>
      </c>
      <c r="J685" s="7">
        <v>0</v>
      </c>
      <c r="K685" s="7">
        <f>L685-J685</f>
        <v>0</v>
      </c>
      <c r="L685" s="7">
        <v>0</v>
      </c>
      <c r="M685" s="13"/>
      <c r="N685" s="13"/>
    </row>
    <row r="686" spans="2:14" ht="48" hidden="1">
      <c r="B686" s="15" t="s">
        <v>594</v>
      </c>
      <c r="C686" s="5" t="s">
        <v>60</v>
      </c>
      <c r="D686" s="6" t="s">
        <v>56</v>
      </c>
      <c r="E686" s="5" t="s">
        <v>595</v>
      </c>
      <c r="F686" s="5"/>
      <c r="G686" s="7">
        <f aca="true" t="shared" si="347" ref="G686:L686">G687</f>
        <v>0</v>
      </c>
      <c r="H686" s="7">
        <f t="shared" si="347"/>
        <v>0</v>
      </c>
      <c r="I686" s="7">
        <f t="shared" si="347"/>
        <v>0</v>
      </c>
      <c r="J686" s="7">
        <f t="shared" si="347"/>
        <v>0</v>
      </c>
      <c r="K686" s="7">
        <f t="shared" si="347"/>
        <v>0</v>
      </c>
      <c r="L686" s="7">
        <f t="shared" si="347"/>
        <v>0</v>
      </c>
      <c r="M686" s="13"/>
      <c r="N686" s="13"/>
    </row>
    <row r="687" spans="2:14" ht="24" hidden="1">
      <c r="B687" s="15" t="s">
        <v>105</v>
      </c>
      <c r="C687" s="5" t="s">
        <v>60</v>
      </c>
      <c r="D687" s="6" t="s">
        <v>56</v>
      </c>
      <c r="E687" s="5" t="s">
        <v>595</v>
      </c>
      <c r="F687" s="5" t="s">
        <v>192</v>
      </c>
      <c r="G687" s="7">
        <v>0</v>
      </c>
      <c r="H687" s="7">
        <f>I687-G687</f>
        <v>0</v>
      </c>
      <c r="I687" s="7">
        <v>0</v>
      </c>
      <c r="J687" s="7">
        <v>0</v>
      </c>
      <c r="K687" s="7">
        <f>L687-J687</f>
        <v>0</v>
      </c>
      <c r="L687" s="7">
        <v>0</v>
      </c>
      <c r="M687" s="13"/>
      <c r="N687" s="13"/>
    </row>
    <row r="688" spans="2:14" ht="48" hidden="1">
      <c r="B688" s="15" t="s">
        <v>594</v>
      </c>
      <c r="C688" s="5" t="s">
        <v>60</v>
      </c>
      <c r="D688" s="6" t="s">
        <v>56</v>
      </c>
      <c r="E688" s="5" t="s">
        <v>665</v>
      </c>
      <c r="F688" s="5"/>
      <c r="G688" s="7">
        <f aca="true" t="shared" si="348" ref="G688:L688">G689</f>
        <v>0</v>
      </c>
      <c r="H688" s="7">
        <f t="shared" si="348"/>
        <v>0</v>
      </c>
      <c r="I688" s="7">
        <f t="shared" si="348"/>
        <v>0</v>
      </c>
      <c r="J688" s="7">
        <f t="shared" si="348"/>
        <v>0</v>
      </c>
      <c r="K688" s="7">
        <f t="shared" si="348"/>
        <v>0</v>
      </c>
      <c r="L688" s="7">
        <f t="shared" si="348"/>
        <v>0</v>
      </c>
      <c r="M688" s="13"/>
      <c r="N688" s="13"/>
    </row>
    <row r="689" spans="2:14" ht="24" hidden="1">
      <c r="B689" s="15" t="s">
        <v>105</v>
      </c>
      <c r="C689" s="5" t="s">
        <v>60</v>
      </c>
      <c r="D689" s="6" t="s">
        <v>56</v>
      </c>
      <c r="E689" s="5" t="s">
        <v>665</v>
      </c>
      <c r="F689" s="5" t="s">
        <v>192</v>
      </c>
      <c r="G689" s="7">
        <v>0</v>
      </c>
      <c r="H689" s="7">
        <f>I689-G689</f>
        <v>0</v>
      </c>
      <c r="I689" s="7">
        <v>0</v>
      </c>
      <c r="J689" s="7">
        <v>0</v>
      </c>
      <c r="K689" s="7">
        <f>L689-J689</f>
        <v>0</v>
      </c>
      <c r="L689" s="7">
        <v>0</v>
      </c>
      <c r="M689" s="13"/>
      <c r="N689" s="13"/>
    </row>
    <row r="690" spans="2:14" ht="24">
      <c r="B690" s="15" t="s">
        <v>334</v>
      </c>
      <c r="C690" s="5" t="s">
        <v>60</v>
      </c>
      <c r="D690" s="6" t="s">
        <v>56</v>
      </c>
      <c r="E690" s="6" t="s">
        <v>254</v>
      </c>
      <c r="F690" s="5"/>
      <c r="G690" s="7">
        <f aca="true" t="shared" si="349" ref="G690:L690">G691</f>
        <v>22390824</v>
      </c>
      <c r="H690" s="7">
        <f t="shared" si="349"/>
        <v>3085950</v>
      </c>
      <c r="I690" s="7">
        <f t="shared" si="349"/>
        <v>25476774</v>
      </c>
      <c r="J690" s="7">
        <f t="shared" si="349"/>
        <v>25476774</v>
      </c>
      <c r="K690" s="7">
        <f t="shared" si="349"/>
        <v>-25476774</v>
      </c>
      <c r="L690" s="7">
        <f t="shared" si="349"/>
        <v>0</v>
      </c>
      <c r="M690" s="13"/>
      <c r="N690" s="13"/>
    </row>
    <row r="691" spans="2:14" ht="36">
      <c r="B691" s="15" t="s">
        <v>467</v>
      </c>
      <c r="C691" s="5" t="s">
        <v>60</v>
      </c>
      <c r="D691" s="6" t="s">
        <v>56</v>
      </c>
      <c r="E691" s="6" t="s">
        <v>292</v>
      </c>
      <c r="F691" s="5"/>
      <c r="G691" s="7">
        <f aca="true" t="shared" si="350" ref="G691:L691">G693+G701+G708</f>
        <v>22390824</v>
      </c>
      <c r="H691" s="7">
        <f t="shared" si="350"/>
        <v>3085950</v>
      </c>
      <c r="I691" s="7">
        <f t="shared" si="350"/>
        <v>25476774</v>
      </c>
      <c r="J691" s="7">
        <f t="shared" si="350"/>
        <v>25476774</v>
      </c>
      <c r="K691" s="7">
        <f t="shared" si="350"/>
        <v>-25476774</v>
      </c>
      <c r="L691" s="7">
        <f t="shared" si="350"/>
        <v>0</v>
      </c>
      <c r="M691" s="13"/>
      <c r="N691" s="13"/>
    </row>
    <row r="692" spans="2:14" ht="36" hidden="1">
      <c r="B692" s="15" t="s">
        <v>367</v>
      </c>
      <c r="C692" s="5" t="s">
        <v>60</v>
      </c>
      <c r="D692" s="6" t="s">
        <v>56</v>
      </c>
      <c r="E692" s="6" t="s">
        <v>293</v>
      </c>
      <c r="F692" s="5"/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13"/>
      <c r="N692" s="13"/>
    </row>
    <row r="693" spans="2:14" ht="36">
      <c r="B693" s="15" t="s">
        <v>701</v>
      </c>
      <c r="C693" s="5" t="s">
        <v>60</v>
      </c>
      <c r="D693" s="6" t="s">
        <v>56</v>
      </c>
      <c r="E693" s="6" t="s">
        <v>512</v>
      </c>
      <c r="F693" s="5"/>
      <c r="G693" s="7">
        <f aca="true" t="shared" si="351" ref="G693:L693">G695+G697</f>
        <v>6492600</v>
      </c>
      <c r="H693" s="7">
        <f t="shared" si="351"/>
        <v>1219050</v>
      </c>
      <c r="I693" s="7">
        <f t="shared" si="351"/>
        <v>7711650</v>
      </c>
      <c r="J693" s="7">
        <f t="shared" si="351"/>
        <v>7711650</v>
      </c>
      <c r="K693" s="7">
        <f t="shared" si="351"/>
        <v>-7711650</v>
      </c>
      <c r="L693" s="7">
        <f t="shared" si="351"/>
        <v>0</v>
      </c>
      <c r="M693" s="13"/>
      <c r="N693" s="13"/>
    </row>
    <row r="694" spans="2:14" ht="24">
      <c r="B694" s="15" t="s">
        <v>557</v>
      </c>
      <c r="C694" s="5" t="s">
        <v>60</v>
      </c>
      <c r="D694" s="6" t="s">
        <v>56</v>
      </c>
      <c r="E694" s="6" t="s">
        <v>558</v>
      </c>
      <c r="F694" s="5"/>
      <c r="G694" s="7">
        <f aca="true" t="shared" si="352" ref="G694:L694">G695+G697</f>
        <v>6492600</v>
      </c>
      <c r="H694" s="7">
        <f t="shared" si="352"/>
        <v>1219050</v>
      </c>
      <c r="I694" s="7">
        <f t="shared" si="352"/>
        <v>7711650</v>
      </c>
      <c r="J694" s="7">
        <f t="shared" si="352"/>
        <v>7711650</v>
      </c>
      <c r="K694" s="7">
        <f t="shared" si="352"/>
        <v>-7711650</v>
      </c>
      <c r="L694" s="7">
        <f t="shared" si="352"/>
        <v>0</v>
      </c>
      <c r="M694" s="13"/>
      <c r="N694" s="13"/>
    </row>
    <row r="695" spans="2:14" ht="12.75">
      <c r="B695" s="15" t="s">
        <v>146</v>
      </c>
      <c r="C695" s="5" t="s">
        <v>60</v>
      </c>
      <c r="D695" s="6" t="s">
        <v>56</v>
      </c>
      <c r="E695" s="6" t="s">
        <v>419</v>
      </c>
      <c r="F695" s="5"/>
      <c r="G695" s="7">
        <f aca="true" t="shared" si="353" ref="G695:L695">G696</f>
        <v>648790</v>
      </c>
      <c r="H695" s="7">
        <f t="shared" si="353"/>
        <v>19300</v>
      </c>
      <c r="I695" s="7">
        <f t="shared" si="353"/>
        <v>668090</v>
      </c>
      <c r="J695" s="7">
        <f t="shared" si="353"/>
        <v>668090</v>
      </c>
      <c r="K695" s="7">
        <f t="shared" si="353"/>
        <v>-668090</v>
      </c>
      <c r="L695" s="7">
        <f t="shared" si="353"/>
        <v>0</v>
      </c>
      <c r="M695" s="13"/>
      <c r="N695" s="13"/>
    </row>
    <row r="696" spans="2:14" ht="36">
      <c r="B696" s="15" t="s">
        <v>104</v>
      </c>
      <c r="C696" s="5" t="s">
        <v>60</v>
      </c>
      <c r="D696" s="6" t="s">
        <v>56</v>
      </c>
      <c r="E696" s="6" t="s">
        <v>419</v>
      </c>
      <c r="F696" s="5" t="s">
        <v>90</v>
      </c>
      <c r="G696" s="7">
        <v>648790</v>
      </c>
      <c r="H696" s="7">
        <f>I696-G696</f>
        <v>19300</v>
      </c>
      <c r="I696" s="7">
        <f>513130+154960</f>
        <v>668090</v>
      </c>
      <c r="J696" s="7">
        <f>513130+154960</f>
        <v>668090</v>
      </c>
      <c r="K696" s="7">
        <f>L696-J696</f>
        <v>-668090</v>
      </c>
      <c r="L696" s="7">
        <v>0</v>
      </c>
      <c r="M696" s="13"/>
      <c r="N696" s="13"/>
    </row>
    <row r="697" spans="2:14" ht="12.75">
      <c r="B697" s="15" t="s">
        <v>227</v>
      </c>
      <c r="C697" s="5" t="s">
        <v>60</v>
      </c>
      <c r="D697" s="6" t="s">
        <v>56</v>
      </c>
      <c r="E697" s="6" t="s">
        <v>420</v>
      </c>
      <c r="F697" s="5"/>
      <c r="G697" s="7">
        <f aca="true" t="shared" si="354" ref="G697:L697">G698+G699+G700</f>
        <v>5843810</v>
      </c>
      <c r="H697" s="7">
        <f t="shared" si="354"/>
        <v>1199750</v>
      </c>
      <c r="I697" s="7">
        <f t="shared" si="354"/>
        <v>7043560</v>
      </c>
      <c r="J697" s="7">
        <f t="shared" si="354"/>
        <v>7043560</v>
      </c>
      <c r="K697" s="7">
        <f t="shared" si="354"/>
        <v>-7043560</v>
      </c>
      <c r="L697" s="7">
        <f t="shared" si="354"/>
        <v>0</v>
      </c>
      <c r="M697" s="13"/>
      <c r="N697" s="13"/>
    </row>
    <row r="698" spans="2:14" ht="36">
      <c r="B698" s="15" t="s">
        <v>104</v>
      </c>
      <c r="C698" s="5" t="s">
        <v>60</v>
      </c>
      <c r="D698" s="6" t="s">
        <v>56</v>
      </c>
      <c r="E698" s="6" t="s">
        <v>420</v>
      </c>
      <c r="F698" s="5" t="s">
        <v>90</v>
      </c>
      <c r="G698" s="7">
        <v>5843810</v>
      </c>
      <c r="H698" s="7">
        <f>I698-G698</f>
        <v>1199750</v>
      </c>
      <c r="I698" s="7">
        <f>5409800+1633760</f>
        <v>7043560</v>
      </c>
      <c r="J698" s="7">
        <f>5409800+1633760</f>
        <v>7043560</v>
      </c>
      <c r="K698" s="7">
        <f>L698-J698</f>
        <v>-7043560</v>
      </c>
      <c r="L698" s="7">
        <v>0</v>
      </c>
      <c r="M698" s="13"/>
      <c r="N698" s="13"/>
    </row>
    <row r="699" spans="2:14" ht="24" hidden="1">
      <c r="B699" s="15" t="s">
        <v>105</v>
      </c>
      <c r="C699" s="5" t="s">
        <v>60</v>
      </c>
      <c r="D699" s="6" t="s">
        <v>56</v>
      </c>
      <c r="E699" s="6" t="s">
        <v>420</v>
      </c>
      <c r="F699" s="5" t="s">
        <v>192</v>
      </c>
      <c r="G699" s="7">
        <v>0</v>
      </c>
      <c r="H699" s="7">
        <f>I699-G699</f>
        <v>0</v>
      </c>
      <c r="I699" s="7">
        <v>0</v>
      </c>
      <c r="J699" s="7">
        <v>0</v>
      </c>
      <c r="K699" s="7">
        <f>L699-J699</f>
        <v>0</v>
      </c>
      <c r="L699" s="7">
        <v>0</v>
      </c>
      <c r="M699" s="13"/>
      <c r="N699" s="13"/>
    </row>
    <row r="700" spans="2:14" ht="12.75" hidden="1">
      <c r="B700" s="15" t="s">
        <v>108</v>
      </c>
      <c r="C700" s="5" t="s">
        <v>60</v>
      </c>
      <c r="D700" s="6" t="s">
        <v>56</v>
      </c>
      <c r="E700" s="6" t="s">
        <v>420</v>
      </c>
      <c r="F700" s="5" t="s">
        <v>189</v>
      </c>
      <c r="G700" s="7">
        <v>0</v>
      </c>
      <c r="H700" s="7">
        <f>I700-G700</f>
        <v>0</v>
      </c>
      <c r="I700" s="7">
        <v>0</v>
      </c>
      <c r="J700" s="7">
        <v>0</v>
      </c>
      <c r="K700" s="7">
        <f>L700-J700</f>
        <v>0</v>
      </c>
      <c r="L700" s="7">
        <v>0</v>
      </c>
      <c r="M700" s="13"/>
      <c r="N700" s="13"/>
    </row>
    <row r="701" spans="2:14" ht="36">
      <c r="B701" s="15" t="s">
        <v>368</v>
      </c>
      <c r="C701" s="5" t="s">
        <v>60</v>
      </c>
      <c r="D701" s="6" t="s">
        <v>56</v>
      </c>
      <c r="E701" s="6" t="s">
        <v>294</v>
      </c>
      <c r="F701" s="5"/>
      <c r="G701" s="7">
        <f aca="true" t="shared" si="355" ref="G701:L701">G702+G706</f>
        <v>15898224</v>
      </c>
      <c r="H701" s="7">
        <f t="shared" si="355"/>
        <v>1866900</v>
      </c>
      <c r="I701" s="7">
        <f t="shared" si="355"/>
        <v>17765124</v>
      </c>
      <c r="J701" s="7">
        <f t="shared" si="355"/>
        <v>17765124</v>
      </c>
      <c r="K701" s="7">
        <f t="shared" si="355"/>
        <v>-17765124</v>
      </c>
      <c r="L701" s="7">
        <f t="shared" si="355"/>
        <v>0</v>
      </c>
      <c r="M701" s="13"/>
      <c r="N701" s="13"/>
    </row>
    <row r="702" spans="2:14" ht="36">
      <c r="B702" s="15" t="s">
        <v>369</v>
      </c>
      <c r="C702" s="5" t="s">
        <v>60</v>
      </c>
      <c r="D702" s="6" t="s">
        <v>56</v>
      </c>
      <c r="E702" s="6" t="s">
        <v>421</v>
      </c>
      <c r="F702" s="5"/>
      <c r="G702" s="7">
        <f aca="true" t="shared" si="356" ref="G702:L702">G703+G704+G705</f>
        <v>9471400</v>
      </c>
      <c r="H702" s="7">
        <f t="shared" si="356"/>
        <v>1866900</v>
      </c>
      <c r="I702" s="7">
        <f t="shared" si="356"/>
        <v>11338300</v>
      </c>
      <c r="J702" s="7">
        <f t="shared" si="356"/>
        <v>11338300</v>
      </c>
      <c r="K702" s="7">
        <f t="shared" si="356"/>
        <v>-11338300</v>
      </c>
      <c r="L702" s="7">
        <f t="shared" si="356"/>
        <v>0</v>
      </c>
      <c r="M702" s="13"/>
      <c r="N702" s="13"/>
    </row>
    <row r="703" spans="2:14" ht="36">
      <c r="B703" s="15" t="s">
        <v>104</v>
      </c>
      <c r="C703" s="5" t="s">
        <v>60</v>
      </c>
      <c r="D703" s="6" t="s">
        <v>56</v>
      </c>
      <c r="E703" s="6" t="s">
        <v>421</v>
      </c>
      <c r="F703" s="5" t="s">
        <v>90</v>
      </c>
      <c r="G703" s="7">
        <v>9469700</v>
      </c>
      <c r="H703" s="7">
        <f>I703-G703</f>
        <v>1868600</v>
      </c>
      <c r="I703" s="7">
        <f>8708400+2629900</f>
        <v>11338300</v>
      </c>
      <c r="J703" s="7">
        <f>8708400+2629900</f>
        <v>11338300</v>
      </c>
      <c r="K703" s="7">
        <f>L703-J703</f>
        <v>-11338300</v>
      </c>
      <c r="L703" s="7">
        <v>0</v>
      </c>
      <c r="M703" s="13"/>
      <c r="N703" s="13"/>
    </row>
    <row r="704" spans="2:14" ht="24">
      <c r="B704" s="15" t="s">
        <v>105</v>
      </c>
      <c r="C704" s="5" t="s">
        <v>60</v>
      </c>
      <c r="D704" s="6" t="s">
        <v>56</v>
      </c>
      <c r="E704" s="6" t="s">
        <v>421</v>
      </c>
      <c r="F704" s="5" t="s">
        <v>192</v>
      </c>
      <c r="G704" s="7">
        <v>1700</v>
      </c>
      <c r="H704" s="7">
        <f>I704-G704</f>
        <v>-1700</v>
      </c>
      <c r="I704" s="7">
        <v>0</v>
      </c>
      <c r="J704" s="7">
        <v>0</v>
      </c>
      <c r="K704" s="7">
        <f>L704-J704</f>
        <v>0</v>
      </c>
      <c r="L704" s="7">
        <v>0</v>
      </c>
      <c r="M704" s="13"/>
      <c r="N704" s="13"/>
    </row>
    <row r="705" spans="2:14" ht="12.75" hidden="1">
      <c r="B705" s="15" t="s">
        <v>108</v>
      </c>
      <c r="C705" s="5" t="s">
        <v>60</v>
      </c>
      <c r="D705" s="6" t="s">
        <v>56</v>
      </c>
      <c r="E705" s="6" t="s">
        <v>421</v>
      </c>
      <c r="F705" s="5" t="s">
        <v>189</v>
      </c>
      <c r="G705" s="7">
        <v>0</v>
      </c>
      <c r="H705" s="7">
        <f>I705-G705</f>
        <v>0</v>
      </c>
      <c r="I705" s="7">
        <v>0</v>
      </c>
      <c r="J705" s="7">
        <v>0</v>
      </c>
      <c r="K705" s="7">
        <f>L705-J705</f>
        <v>0</v>
      </c>
      <c r="L705" s="7">
        <v>0</v>
      </c>
      <c r="M705" s="13"/>
      <c r="N705" s="13"/>
    </row>
    <row r="706" spans="2:14" ht="36">
      <c r="B706" s="15" t="s">
        <v>369</v>
      </c>
      <c r="C706" s="5" t="s">
        <v>60</v>
      </c>
      <c r="D706" s="6" t="s">
        <v>56</v>
      </c>
      <c r="E706" s="6" t="s">
        <v>422</v>
      </c>
      <c r="F706" s="5"/>
      <c r="G706" s="7">
        <f aca="true" t="shared" si="357" ref="G706:L706">G707</f>
        <v>6426824</v>
      </c>
      <c r="H706" s="7">
        <f t="shared" si="357"/>
        <v>0</v>
      </c>
      <c r="I706" s="7">
        <f t="shared" si="357"/>
        <v>6426824</v>
      </c>
      <c r="J706" s="7">
        <f t="shared" si="357"/>
        <v>6426824</v>
      </c>
      <c r="K706" s="7">
        <f t="shared" si="357"/>
        <v>-6426824</v>
      </c>
      <c r="L706" s="7">
        <f t="shared" si="357"/>
        <v>0</v>
      </c>
      <c r="M706" s="13"/>
      <c r="N706" s="13"/>
    </row>
    <row r="707" spans="2:14" ht="36">
      <c r="B707" s="15" t="s">
        <v>104</v>
      </c>
      <c r="C707" s="5" t="s">
        <v>60</v>
      </c>
      <c r="D707" s="6" t="s">
        <v>56</v>
      </c>
      <c r="E707" s="6" t="s">
        <v>422</v>
      </c>
      <c r="F707" s="5" t="s">
        <v>90</v>
      </c>
      <c r="G707" s="7">
        <v>6426824</v>
      </c>
      <c r="H707" s="7">
        <f>I707-G707</f>
        <v>0</v>
      </c>
      <c r="I707" s="7">
        <f>4936120+1490704</f>
        <v>6426824</v>
      </c>
      <c r="J707" s="7">
        <v>6426824</v>
      </c>
      <c r="K707" s="7">
        <f>L707-J707</f>
        <v>-6426824</v>
      </c>
      <c r="L707" s="7">
        <v>0</v>
      </c>
      <c r="M707" s="13"/>
      <c r="N707" s="13"/>
    </row>
    <row r="708" spans="2:14" ht="36" hidden="1">
      <c r="B708" s="15" t="s">
        <v>653</v>
      </c>
      <c r="C708" s="5" t="s">
        <v>60</v>
      </c>
      <c r="D708" s="6" t="s">
        <v>56</v>
      </c>
      <c r="E708" s="6" t="s">
        <v>654</v>
      </c>
      <c r="F708" s="5"/>
      <c r="G708" s="7">
        <f aca="true" t="shared" si="358" ref="G708:L708">G709</f>
        <v>0</v>
      </c>
      <c r="H708" s="7">
        <f t="shared" si="358"/>
        <v>0</v>
      </c>
      <c r="I708" s="7">
        <f t="shared" si="358"/>
        <v>0</v>
      </c>
      <c r="J708" s="7">
        <f t="shared" si="358"/>
        <v>0</v>
      </c>
      <c r="K708" s="7">
        <f t="shared" si="358"/>
        <v>0</v>
      </c>
      <c r="L708" s="7">
        <f t="shared" si="358"/>
        <v>0</v>
      </c>
      <c r="M708" s="13"/>
      <c r="N708" s="13"/>
    </row>
    <row r="709" spans="2:14" ht="12.75" hidden="1">
      <c r="B709" s="15" t="s">
        <v>655</v>
      </c>
      <c r="C709" s="5" t="s">
        <v>60</v>
      </c>
      <c r="D709" s="6" t="s">
        <v>56</v>
      </c>
      <c r="E709" s="6" t="s">
        <v>656</v>
      </c>
      <c r="F709" s="5"/>
      <c r="G709" s="7">
        <f aca="true" t="shared" si="359" ref="G709:L709">G710+G711</f>
        <v>0</v>
      </c>
      <c r="H709" s="7">
        <f t="shared" si="359"/>
        <v>0</v>
      </c>
      <c r="I709" s="7">
        <f t="shared" si="359"/>
        <v>0</v>
      </c>
      <c r="J709" s="7">
        <f t="shared" si="359"/>
        <v>0</v>
      </c>
      <c r="K709" s="7">
        <f t="shared" si="359"/>
        <v>0</v>
      </c>
      <c r="L709" s="7">
        <f t="shared" si="359"/>
        <v>0</v>
      </c>
      <c r="M709" s="13"/>
      <c r="N709" s="13"/>
    </row>
    <row r="710" spans="2:14" ht="24" hidden="1">
      <c r="B710" s="15" t="s">
        <v>105</v>
      </c>
      <c r="C710" s="5" t="s">
        <v>60</v>
      </c>
      <c r="D710" s="6" t="s">
        <v>56</v>
      </c>
      <c r="E710" s="6" t="s">
        <v>656</v>
      </c>
      <c r="F710" s="5" t="s">
        <v>192</v>
      </c>
      <c r="G710" s="7">
        <v>0</v>
      </c>
      <c r="H710" s="7">
        <f>I710-G710</f>
        <v>0</v>
      </c>
      <c r="I710" s="7">
        <v>0</v>
      </c>
      <c r="J710" s="7">
        <v>0</v>
      </c>
      <c r="K710" s="7">
        <f>L710-J710</f>
        <v>0</v>
      </c>
      <c r="L710" s="7">
        <v>0</v>
      </c>
      <c r="M710" s="13"/>
      <c r="N710" s="13"/>
    </row>
    <row r="711" spans="2:14" ht="12.75" hidden="1">
      <c r="B711" s="15" t="s">
        <v>110</v>
      </c>
      <c r="C711" s="5" t="s">
        <v>60</v>
      </c>
      <c r="D711" s="6" t="s">
        <v>56</v>
      </c>
      <c r="E711" s="6" t="s">
        <v>656</v>
      </c>
      <c r="F711" s="5" t="s">
        <v>196</v>
      </c>
      <c r="G711" s="7">
        <v>0</v>
      </c>
      <c r="H711" s="7">
        <f>I711-G711</f>
        <v>0</v>
      </c>
      <c r="I711" s="7">
        <v>0</v>
      </c>
      <c r="J711" s="7">
        <v>0</v>
      </c>
      <c r="K711" s="7">
        <f>L711-J711</f>
        <v>0</v>
      </c>
      <c r="L711" s="7">
        <v>0</v>
      </c>
      <c r="M711" s="13"/>
      <c r="N711" s="13"/>
    </row>
    <row r="712" spans="2:14" ht="24" hidden="1">
      <c r="B712" s="15" t="s">
        <v>657</v>
      </c>
      <c r="C712" s="5" t="s">
        <v>60</v>
      </c>
      <c r="D712" s="6" t="s">
        <v>56</v>
      </c>
      <c r="E712" s="6" t="s">
        <v>629</v>
      </c>
      <c r="F712" s="5"/>
      <c r="G712" s="7">
        <f aca="true" t="shared" si="360" ref="G712:L712">G713</f>
        <v>0</v>
      </c>
      <c r="H712" s="7">
        <f t="shared" si="360"/>
        <v>0</v>
      </c>
      <c r="I712" s="7">
        <f t="shared" si="360"/>
        <v>0</v>
      </c>
      <c r="J712" s="7">
        <f t="shared" si="360"/>
        <v>0</v>
      </c>
      <c r="K712" s="7">
        <f t="shared" si="360"/>
        <v>0</v>
      </c>
      <c r="L712" s="7">
        <f t="shared" si="360"/>
        <v>0</v>
      </c>
      <c r="M712" s="13"/>
      <c r="N712" s="13"/>
    </row>
    <row r="713" spans="2:14" ht="12.75" hidden="1">
      <c r="B713" s="15" t="s">
        <v>658</v>
      </c>
      <c r="C713" s="5" t="s">
        <v>60</v>
      </c>
      <c r="D713" s="6" t="s">
        <v>56</v>
      </c>
      <c r="E713" s="6" t="s">
        <v>631</v>
      </c>
      <c r="F713" s="5"/>
      <c r="G713" s="7">
        <f aca="true" t="shared" si="361" ref="G713:L713">G714+G717</f>
        <v>0</v>
      </c>
      <c r="H713" s="7">
        <f t="shared" si="361"/>
        <v>0</v>
      </c>
      <c r="I713" s="7">
        <f t="shared" si="361"/>
        <v>0</v>
      </c>
      <c r="J713" s="7">
        <f t="shared" si="361"/>
        <v>0</v>
      </c>
      <c r="K713" s="7">
        <f t="shared" si="361"/>
        <v>0</v>
      </c>
      <c r="L713" s="7">
        <f t="shared" si="361"/>
        <v>0</v>
      </c>
      <c r="M713" s="13"/>
      <c r="N713" s="13"/>
    </row>
    <row r="714" spans="2:14" ht="24" hidden="1">
      <c r="B714" s="15" t="s">
        <v>643</v>
      </c>
      <c r="C714" s="5" t="s">
        <v>60</v>
      </c>
      <c r="D714" s="6" t="s">
        <v>56</v>
      </c>
      <c r="E714" s="6" t="s">
        <v>644</v>
      </c>
      <c r="F714" s="5"/>
      <c r="G714" s="7">
        <f aca="true" t="shared" si="362" ref="G714:J715">G715</f>
        <v>0</v>
      </c>
      <c r="H714" s="7">
        <f t="shared" si="362"/>
        <v>0</v>
      </c>
      <c r="I714" s="7">
        <f t="shared" si="362"/>
        <v>0</v>
      </c>
      <c r="J714" s="7">
        <f t="shared" si="362"/>
        <v>0</v>
      </c>
      <c r="K714" s="7">
        <f>K715</f>
        <v>0</v>
      </c>
      <c r="L714" s="7">
        <f>L715</f>
        <v>0</v>
      </c>
      <c r="M714" s="13"/>
      <c r="N714" s="13"/>
    </row>
    <row r="715" spans="2:14" ht="24" hidden="1">
      <c r="B715" s="15" t="s">
        <v>645</v>
      </c>
      <c r="C715" s="5" t="s">
        <v>60</v>
      </c>
      <c r="D715" s="6" t="s">
        <v>56</v>
      </c>
      <c r="E715" s="6" t="s">
        <v>646</v>
      </c>
      <c r="F715" s="5"/>
      <c r="G715" s="7">
        <f t="shared" si="362"/>
        <v>0</v>
      </c>
      <c r="H715" s="7">
        <f t="shared" si="362"/>
        <v>0</v>
      </c>
      <c r="I715" s="7">
        <f t="shared" si="362"/>
        <v>0</v>
      </c>
      <c r="J715" s="7">
        <f t="shared" si="362"/>
        <v>0</v>
      </c>
      <c r="K715" s="7">
        <f>K716</f>
        <v>0</v>
      </c>
      <c r="L715" s="7">
        <f>L716</f>
        <v>0</v>
      </c>
      <c r="M715" s="13"/>
      <c r="N715" s="13"/>
    </row>
    <row r="716" spans="2:14" ht="24" hidden="1">
      <c r="B716" s="15" t="s">
        <v>105</v>
      </c>
      <c r="C716" s="5" t="s">
        <v>60</v>
      </c>
      <c r="D716" s="6" t="s">
        <v>56</v>
      </c>
      <c r="E716" s="6" t="s">
        <v>646</v>
      </c>
      <c r="F716" s="5" t="s">
        <v>192</v>
      </c>
      <c r="G716" s="7">
        <v>0</v>
      </c>
      <c r="H716" s="7">
        <f>I716-G716</f>
        <v>0</v>
      </c>
      <c r="I716" s="7">
        <v>0</v>
      </c>
      <c r="J716" s="7">
        <v>0</v>
      </c>
      <c r="K716" s="7">
        <f>L716-J716</f>
        <v>0</v>
      </c>
      <c r="L716" s="7">
        <v>0</v>
      </c>
      <c r="M716" s="13"/>
      <c r="N716" s="13"/>
    </row>
    <row r="717" spans="2:14" ht="24" hidden="1">
      <c r="B717" s="15" t="s">
        <v>636</v>
      </c>
      <c r="C717" s="5" t="s">
        <v>60</v>
      </c>
      <c r="D717" s="6" t="s">
        <v>56</v>
      </c>
      <c r="E717" s="6" t="s">
        <v>637</v>
      </c>
      <c r="F717" s="5"/>
      <c r="G717" s="7">
        <f aca="true" t="shared" si="363" ref="G717:J718">G718</f>
        <v>0</v>
      </c>
      <c r="H717" s="7">
        <f t="shared" si="363"/>
        <v>0</v>
      </c>
      <c r="I717" s="7">
        <f t="shared" si="363"/>
        <v>0</v>
      </c>
      <c r="J717" s="7">
        <f t="shared" si="363"/>
        <v>0</v>
      </c>
      <c r="K717" s="7">
        <f>K718</f>
        <v>0</v>
      </c>
      <c r="L717" s="7">
        <f>L718</f>
        <v>0</v>
      </c>
      <c r="M717" s="13"/>
      <c r="N717" s="13"/>
    </row>
    <row r="718" spans="2:14" ht="12.75" hidden="1">
      <c r="B718" s="15" t="s">
        <v>640</v>
      </c>
      <c r="C718" s="5" t="s">
        <v>60</v>
      </c>
      <c r="D718" s="6" t="s">
        <v>56</v>
      </c>
      <c r="E718" s="6" t="s">
        <v>641</v>
      </c>
      <c r="F718" s="5"/>
      <c r="G718" s="7">
        <f t="shared" si="363"/>
        <v>0</v>
      </c>
      <c r="H718" s="7">
        <f t="shared" si="363"/>
        <v>0</v>
      </c>
      <c r="I718" s="7">
        <f t="shared" si="363"/>
        <v>0</v>
      </c>
      <c r="J718" s="7">
        <f t="shared" si="363"/>
        <v>0</v>
      </c>
      <c r="K718" s="7">
        <f>K719</f>
        <v>0</v>
      </c>
      <c r="L718" s="7">
        <f>L719</f>
        <v>0</v>
      </c>
      <c r="M718" s="13"/>
      <c r="N718" s="13"/>
    </row>
    <row r="719" spans="2:14" ht="24" hidden="1">
      <c r="B719" s="15" t="s">
        <v>105</v>
      </c>
      <c r="C719" s="5" t="s">
        <v>60</v>
      </c>
      <c r="D719" s="6" t="s">
        <v>56</v>
      </c>
      <c r="E719" s="6" t="s">
        <v>641</v>
      </c>
      <c r="F719" s="5" t="s">
        <v>192</v>
      </c>
      <c r="G719" s="7">
        <v>0</v>
      </c>
      <c r="H719" s="7">
        <f>I719-G719</f>
        <v>0</v>
      </c>
      <c r="I719" s="7">
        <v>0</v>
      </c>
      <c r="J719" s="7">
        <v>0</v>
      </c>
      <c r="K719" s="7">
        <f>L719-J719</f>
        <v>0</v>
      </c>
      <c r="L719" s="7">
        <v>0</v>
      </c>
      <c r="M719" s="13"/>
      <c r="N719" s="13"/>
    </row>
    <row r="720" spans="2:14" ht="24">
      <c r="B720" s="15" t="s">
        <v>363</v>
      </c>
      <c r="C720" s="5" t="s">
        <v>60</v>
      </c>
      <c r="D720" s="6" t="s">
        <v>56</v>
      </c>
      <c r="E720" s="6" t="s">
        <v>311</v>
      </c>
      <c r="F720" s="5"/>
      <c r="G720" s="7">
        <f>G721</f>
        <v>0</v>
      </c>
      <c r="H720" s="7">
        <f aca="true" t="shared" si="364" ref="H720:J723">H721</f>
        <v>1970400</v>
      </c>
      <c r="I720" s="7">
        <f t="shared" si="364"/>
        <v>1970400</v>
      </c>
      <c r="J720" s="7">
        <f t="shared" si="364"/>
        <v>1970400</v>
      </c>
      <c r="K720" s="7">
        <f aca="true" t="shared" si="365" ref="K720:L723">K721</f>
        <v>-1970400</v>
      </c>
      <c r="L720" s="7">
        <f t="shared" si="365"/>
        <v>0</v>
      </c>
      <c r="M720" s="13"/>
      <c r="N720" s="13"/>
    </row>
    <row r="721" spans="2:14" ht="12.75">
      <c r="B721" s="15" t="s">
        <v>364</v>
      </c>
      <c r="C721" s="5" t="s">
        <v>60</v>
      </c>
      <c r="D721" s="6" t="s">
        <v>56</v>
      </c>
      <c r="E721" s="6" t="s">
        <v>310</v>
      </c>
      <c r="F721" s="5"/>
      <c r="G721" s="7">
        <f>G722</f>
        <v>0</v>
      </c>
      <c r="H721" s="7">
        <f t="shared" si="364"/>
        <v>1970400</v>
      </c>
      <c r="I721" s="7">
        <f t="shared" si="364"/>
        <v>1970400</v>
      </c>
      <c r="J721" s="7">
        <f t="shared" si="364"/>
        <v>1970400</v>
      </c>
      <c r="K721" s="7">
        <f t="shared" si="365"/>
        <v>-1970400</v>
      </c>
      <c r="L721" s="7">
        <f t="shared" si="365"/>
        <v>0</v>
      </c>
      <c r="M721" s="13"/>
      <c r="N721" s="13"/>
    </row>
    <row r="722" spans="2:14" ht="12.75">
      <c r="B722" s="15" t="s">
        <v>365</v>
      </c>
      <c r="C722" s="5" t="s">
        <v>60</v>
      </c>
      <c r="D722" s="6" t="s">
        <v>56</v>
      </c>
      <c r="E722" s="6" t="s">
        <v>797</v>
      </c>
      <c r="F722" s="5"/>
      <c r="G722" s="7">
        <f>G723</f>
        <v>0</v>
      </c>
      <c r="H722" s="7">
        <f t="shared" si="364"/>
        <v>1970400</v>
      </c>
      <c r="I722" s="7">
        <f t="shared" si="364"/>
        <v>1970400</v>
      </c>
      <c r="J722" s="7">
        <f t="shared" si="364"/>
        <v>1970400</v>
      </c>
      <c r="K722" s="7">
        <f t="shared" si="365"/>
        <v>-1970400</v>
      </c>
      <c r="L722" s="7">
        <f t="shared" si="365"/>
        <v>0</v>
      </c>
      <c r="M722" s="13"/>
      <c r="N722" s="13"/>
    </row>
    <row r="723" spans="2:14" ht="24">
      <c r="B723" s="15" t="s">
        <v>366</v>
      </c>
      <c r="C723" s="5" t="s">
        <v>60</v>
      </c>
      <c r="D723" s="6" t="s">
        <v>56</v>
      </c>
      <c r="E723" s="6" t="s">
        <v>798</v>
      </c>
      <c r="F723" s="5"/>
      <c r="G723" s="7">
        <f>G724</f>
        <v>0</v>
      </c>
      <c r="H723" s="7">
        <f t="shared" si="364"/>
        <v>1970400</v>
      </c>
      <c r="I723" s="7">
        <f t="shared" si="364"/>
        <v>1970400</v>
      </c>
      <c r="J723" s="7">
        <f t="shared" si="364"/>
        <v>1970400</v>
      </c>
      <c r="K723" s="7">
        <f t="shared" si="365"/>
        <v>-1970400</v>
      </c>
      <c r="L723" s="7">
        <f t="shared" si="365"/>
        <v>0</v>
      </c>
      <c r="M723" s="13"/>
      <c r="N723" s="13"/>
    </row>
    <row r="724" spans="2:14" ht="24">
      <c r="B724" s="15" t="s">
        <v>106</v>
      </c>
      <c r="C724" s="5" t="s">
        <v>60</v>
      </c>
      <c r="D724" s="6" t="s">
        <v>56</v>
      </c>
      <c r="E724" s="6" t="s">
        <v>798</v>
      </c>
      <c r="F724" s="5" t="s">
        <v>193</v>
      </c>
      <c r="G724" s="7">
        <v>0</v>
      </c>
      <c r="H724" s="7">
        <f>I724-G724</f>
        <v>1970400</v>
      </c>
      <c r="I724" s="7">
        <v>1970400</v>
      </c>
      <c r="J724" s="7">
        <v>1970400</v>
      </c>
      <c r="K724" s="7">
        <f>L724-J724</f>
        <v>-1970400</v>
      </c>
      <c r="L724" s="7">
        <v>0</v>
      </c>
      <c r="M724" s="13"/>
      <c r="N724" s="13"/>
    </row>
    <row r="725" spans="2:14" ht="12.75">
      <c r="B725" s="15" t="s">
        <v>182</v>
      </c>
      <c r="C725" s="5" t="s">
        <v>61</v>
      </c>
      <c r="D725" s="6"/>
      <c r="E725" s="6"/>
      <c r="F725" s="5"/>
      <c r="G725" s="7">
        <f aca="true" t="shared" si="366" ref="G725:L725">G726+G770</f>
        <v>62258811.56</v>
      </c>
      <c r="H725" s="7">
        <f t="shared" si="366"/>
        <v>3477669.459999999</v>
      </c>
      <c r="I725" s="7">
        <f t="shared" si="366"/>
        <v>65736481.019999996</v>
      </c>
      <c r="J725" s="7">
        <f t="shared" si="366"/>
        <v>65730154.489999995</v>
      </c>
      <c r="K725" s="7" t="e">
        <f t="shared" si="366"/>
        <v>#REF!</v>
      </c>
      <c r="L725" s="7">
        <f t="shared" si="366"/>
        <v>0</v>
      </c>
      <c r="M725" s="13"/>
      <c r="N725" s="13"/>
    </row>
    <row r="726" spans="2:14" ht="12.75">
      <c r="B726" s="15" t="s">
        <v>27</v>
      </c>
      <c r="C726" s="5" t="s">
        <v>61</v>
      </c>
      <c r="D726" s="6" t="s">
        <v>49</v>
      </c>
      <c r="E726" s="6"/>
      <c r="F726" s="5"/>
      <c r="G726" s="7">
        <f aca="true" t="shared" si="367" ref="G726:L726">G727+G765</f>
        <v>57131641.56</v>
      </c>
      <c r="H726" s="7">
        <f t="shared" si="367"/>
        <v>2976709.459999999</v>
      </c>
      <c r="I726" s="7">
        <f t="shared" si="367"/>
        <v>60108351.019999996</v>
      </c>
      <c r="J726" s="7">
        <f t="shared" si="367"/>
        <v>60102024.489999995</v>
      </c>
      <c r="K726" s="7" t="e">
        <f t="shared" si="367"/>
        <v>#REF!</v>
      </c>
      <c r="L726" s="7">
        <f t="shared" si="367"/>
        <v>0</v>
      </c>
      <c r="M726" s="13"/>
      <c r="N726" s="13"/>
    </row>
    <row r="727" spans="2:14" ht="24">
      <c r="B727" s="15" t="s">
        <v>346</v>
      </c>
      <c r="C727" s="5" t="s">
        <v>61</v>
      </c>
      <c r="D727" s="6" t="s">
        <v>49</v>
      </c>
      <c r="E727" s="6" t="s">
        <v>265</v>
      </c>
      <c r="F727" s="5"/>
      <c r="G727" s="7">
        <f aca="true" t="shared" si="368" ref="G727:L727">G728+G745+G761</f>
        <v>57131641.56</v>
      </c>
      <c r="H727" s="7">
        <f t="shared" si="368"/>
        <v>2976709.459999999</v>
      </c>
      <c r="I727" s="7">
        <f t="shared" si="368"/>
        <v>60108351.019999996</v>
      </c>
      <c r="J727" s="7">
        <f t="shared" si="368"/>
        <v>60102024.489999995</v>
      </c>
      <c r="K727" s="7" t="e">
        <f t="shared" si="368"/>
        <v>#REF!</v>
      </c>
      <c r="L727" s="7">
        <f t="shared" si="368"/>
        <v>0</v>
      </c>
      <c r="M727" s="13"/>
      <c r="N727" s="13"/>
    </row>
    <row r="728" spans="2:14" ht="12.75">
      <c r="B728" s="15" t="s">
        <v>347</v>
      </c>
      <c r="C728" s="5" t="s">
        <v>61</v>
      </c>
      <c r="D728" s="6" t="s">
        <v>49</v>
      </c>
      <c r="E728" s="6" t="s">
        <v>266</v>
      </c>
      <c r="F728" s="5"/>
      <c r="G728" s="7">
        <f aca="true" t="shared" si="369" ref="G728:L728">G729+G742</f>
        <v>39835746.17</v>
      </c>
      <c r="H728" s="7">
        <f t="shared" si="369"/>
        <v>1005774.2399999991</v>
      </c>
      <c r="I728" s="7">
        <f t="shared" si="369"/>
        <v>40841520.41</v>
      </c>
      <c r="J728" s="7">
        <f t="shared" si="369"/>
        <v>40835806.12</v>
      </c>
      <c r="K728" s="7">
        <f t="shared" si="369"/>
        <v>-40835806.12</v>
      </c>
      <c r="L728" s="7">
        <f t="shared" si="369"/>
        <v>0</v>
      </c>
      <c r="M728" s="13"/>
      <c r="N728" s="13"/>
    </row>
    <row r="729" spans="2:14" ht="24">
      <c r="B729" s="15" t="s">
        <v>348</v>
      </c>
      <c r="C729" s="5" t="s">
        <v>61</v>
      </c>
      <c r="D729" s="6" t="s">
        <v>49</v>
      </c>
      <c r="E729" s="6" t="s">
        <v>267</v>
      </c>
      <c r="F729" s="5"/>
      <c r="G729" s="7">
        <f aca="true" t="shared" si="370" ref="G729:L729">G730+G732+G734+G738+G736+G740</f>
        <v>39835746.17</v>
      </c>
      <c r="H729" s="7">
        <f t="shared" si="370"/>
        <v>1005774.2399999991</v>
      </c>
      <c r="I729" s="7">
        <f t="shared" si="370"/>
        <v>40841520.41</v>
      </c>
      <c r="J729" s="7">
        <f t="shared" si="370"/>
        <v>40835806.12</v>
      </c>
      <c r="K729" s="7">
        <f t="shared" si="370"/>
        <v>-40835806.12</v>
      </c>
      <c r="L729" s="7">
        <f t="shared" si="370"/>
        <v>0</v>
      </c>
      <c r="M729" s="13"/>
      <c r="N729" s="13"/>
    </row>
    <row r="730" spans="2:14" ht="12.75">
      <c r="B730" s="15" t="s">
        <v>545</v>
      </c>
      <c r="C730" s="5" t="s">
        <v>61</v>
      </c>
      <c r="D730" s="6" t="s">
        <v>49</v>
      </c>
      <c r="E730" s="6" t="s">
        <v>559</v>
      </c>
      <c r="F730" s="5"/>
      <c r="G730" s="7">
        <f aca="true" t="shared" si="371" ref="G730:L730">G731</f>
        <v>38620899.21</v>
      </c>
      <c r="H730" s="7">
        <f t="shared" si="371"/>
        <v>1034600.7899999991</v>
      </c>
      <c r="I730" s="7">
        <f t="shared" si="371"/>
        <v>39655500</v>
      </c>
      <c r="J730" s="7">
        <f t="shared" si="371"/>
        <v>39655500</v>
      </c>
      <c r="K730" s="7">
        <f t="shared" si="371"/>
        <v>-39655500</v>
      </c>
      <c r="L730" s="7">
        <f t="shared" si="371"/>
        <v>0</v>
      </c>
      <c r="M730" s="13"/>
      <c r="N730" s="13"/>
    </row>
    <row r="731" spans="2:14" ht="24">
      <c r="B731" s="15" t="s">
        <v>106</v>
      </c>
      <c r="C731" s="5" t="s">
        <v>61</v>
      </c>
      <c r="D731" s="6" t="s">
        <v>49</v>
      </c>
      <c r="E731" s="6" t="s">
        <v>559</v>
      </c>
      <c r="F731" s="5" t="s">
        <v>193</v>
      </c>
      <c r="G731" s="7">
        <v>38620899.21</v>
      </c>
      <c r="H731" s="7">
        <f>I731-G731</f>
        <v>1034600.7899999991</v>
      </c>
      <c r="I731" s="7">
        <f>30457400+9198100</f>
        <v>39655500</v>
      </c>
      <c r="J731" s="7">
        <f>30457400+9198100</f>
        <v>39655500</v>
      </c>
      <c r="K731" s="7">
        <f>L731-J731</f>
        <v>-39655500</v>
      </c>
      <c r="L731" s="7">
        <v>0</v>
      </c>
      <c r="M731" s="13"/>
      <c r="N731" s="13"/>
    </row>
    <row r="732" spans="2:14" ht="12.75" hidden="1">
      <c r="B732" s="15" t="s">
        <v>647</v>
      </c>
      <c r="C732" s="5" t="s">
        <v>61</v>
      </c>
      <c r="D732" s="6" t="s">
        <v>49</v>
      </c>
      <c r="E732" s="6" t="s">
        <v>623</v>
      </c>
      <c r="F732" s="5"/>
      <c r="G732" s="7">
        <f aca="true" t="shared" si="372" ref="G732:L732">G733</f>
        <v>0</v>
      </c>
      <c r="H732" s="7">
        <f t="shared" si="372"/>
        <v>0</v>
      </c>
      <c r="I732" s="7">
        <f t="shared" si="372"/>
        <v>0</v>
      </c>
      <c r="J732" s="7">
        <f t="shared" si="372"/>
        <v>0</v>
      </c>
      <c r="K732" s="7">
        <f t="shared" si="372"/>
        <v>0</v>
      </c>
      <c r="L732" s="7">
        <f t="shared" si="372"/>
        <v>0</v>
      </c>
      <c r="M732" s="13"/>
      <c r="N732" s="13"/>
    </row>
    <row r="733" spans="2:14" ht="24" hidden="1">
      <c r="B733" s="15" t="s">
        <v>106</v>
      </c>
      <c r="C733" s="5" t="s">
        <v>61</v>
      </c>
      <c r="D733" s="6" t="s">
        <v>49</v>
      </c>
      <c r="E733" s="6" t="s">
        <v>623</v>
      </c>
      <c r="F733" s="5" t="s">
        <v>193</v>
      </c>
      <c r="G733" s="7">
        <v>0</v>
      </c>
      <c r="H733" s="7">
        <f>I733-G733</f>
        <v>0</v>
      </c>
      <c r="I733" s="7">
        <v>0</v>
      </c>
      <c r="J733" s="7">
        <v>0</v>
      </c>
      <c r="K733" s="7">
        <f>L733-J733</f>
        <v>0</v>
      </c>
      <c r="L733" s="7">
        <v>0</v>
      </c>
      <c r="M733" s="13"/>
      <c r="N733" s="13"/>
    </row>
    <row r="734" spans="2:14" ht="36">
      <c r="B734" s="15" t="s">
        <v>459</v>
      </c>
      <c r="C734" s="5" t="s">
        <v>61</v>
      </c>
      <c r="D734" s="6" t="s">
        <v>49</v>
      </c>
      <c r="E734" s="6" t="s">
        <v>406</v>
      </c>
      <c r="F734" s="5"/>
      <c r="G734" s="7">
        <f aca="true" t="shared" si="373" ref="G734:L734">G735</f>
        <v>1214846.96</v>
      </c>
      <c r="H734" s="7">
        <f t="shared" si="373"/>
        <v>-28826.550000000047</v>
      </c>
      <c r="I734" s="7">
        <f t="shared" si="373"/>
        <v>1186020.41</v>
      </c>
      <c r="J734" s="7">
        <f t="shared" si="373"/>
        <v>1180306.12</v>
      </c>
      <c r="K734" s="7">
        <f t="shared" si="373"/>
        <v>-1180306.12</v>
      </c>
      <c r="L734" s="7">
        <f t="shared" si="373"/>
        <v>0</v>
      </c>
      <c r="M734" s="13"/>
      <c r="N734" s="13"/>
    </row>
    <row r="735" spans="2:14" ht="24">
      <c r="B735" s="15" t="s">
        <v>106</v>
      </c>
      <c r="C735" s="5" t="s">
        <v>61</v>
      </c>
      <c r="D735" s="6" t="s">
        <v>49</v>
      </c>
      <c r="E735" s="6" t="s">
        <v>406</v>
      </c>
      <c r="F735" s="5" t="s">
        <v>193</v>
      </c>
      <c r="G735" s="7">
        <v>1214846.96</v>
      </c>
      <c r="H735" s="7">
        <f>I735-G735</f>
        <v>-28826.550000000047</v>
      </c>
      <c r="I735" s="7">
        <f>1150677+11623+23720.41</f>
        <v>1186020.41</v>
      </c>
      <c r="J735" s="7">
        <f>1145133+11567+23606.12</f>
        <v>1180306.12</v>
      </c>
      <c r="K735" s="7">
        <f>L735-J735</f>
        <v>-1180306.12</v>
      </c>
      <c r="L735" s="7">
        <v>0</v>
      </c>
      <c r="M735" s="13"/>
      <c r="N735" s="13"/>
    </row>
    <row r="736" spans="2:14" ht="24" hidden="1">
      <c r="B736" s="15" t="s">
        <v>769</v>
      </c>
      <c r="C736" s="5" t="s">
        <v>61</v>
      </c>
      <c r="D736" s="6" t="s">
        <v>49</v>
      </c>
      <c r="E736" s="6" t="s">
        <v>772</v>
      </c>
      <c r="F736" s="5"/>
      <c r="G736" s="7">
        <f aca="true" t="shared" si="374" ref="G736:L736">G737</f>
        <v>0</v>
      </c>
      <c r="H736" s="7">
        <f t="shared" si="374"/>
        <v>0</v>
      </c>
      <c r="I736" s="7">
        <f t="shared" si="374"/>
        <v>0</v>
      </c>
      <c r="J736" s="7">
        <f t="shared" si="374"/>
        <v>0</v>
      </c>
      <c r="K736" s="7">
        <f t="shared" si="374"/>
        <v>0</v>
      </c>
      <c r="L736" s="7">
        <f t="shared" si="374"/>
        <v>0</v>
      </c>
      <c r="M736" s="13"/>
      <c r="N736" s="13"/>
    </row>
    <row r="737" spans="2:14" ht="24" hidden="1">
      <c r="B737" s="15" t="s">
        <v>106</v>
      </c>
      <c r="C737" s="5" t="s">
        <v>61</v>
      </c>
      <c r="D737" s="6" t="s">
        <v>49</v>
      </c>
      <c r="E737" s="6" t="s">
        <v>772</v>
      </c>
      <c r="F737" s="5" t="s">
        <v>193</v>
      </c>
      <c r="G737" s="7">
        <v>0</v>
      </c>
      <c r="H737" s="7">
        <f>I737-G737</f>
        <v>0</v>
      </c>
      <c r="I737" s="7">
        <v>0</v>
      </c>
      <c r="J737" s="7">
        <v>0</v>
      </c>
      <c r="K737" s="7">
        <f>L737-J737</f>
        <v>0</v>
      </c>
      <c r="L737" s="7">
        <v>0</v>
      </c>
      <c r="M737" s="13"/>
      <c r="N737" s="13"/>
    </row>
    <row r="738" spans="2:14" ht="24" hidden="1">
      <c r="B738" s="15" t="s">
        <v>577</v>
      </c>
      <c r="C738" s="5" t="s">
        <v>61</v>
      </c>
      <c r="D738" s="6" t="s">
        <v>49</v>
      </c>
      <c r="E738" s="6" t="s">
        <v>578</v>
      </c>
      <c r="F738" s="5"/>
      <c r="G738" s="7">
        <f aca="true" t="shared" si="375" ref="G738:L738">G739</f>
        <v>0</v>
      </c>
      <c r="H738" s="7">
        <f t="shared" si="375"/>
        <v>0</v>
      </c>
      <c r="I738" s="7">
        <f t="shared" si="375"/>
        <v>0</v>
      </c>
      <c r="J738" s="7">
        <f t="shared" si="375"/>
        <v>0</v>
      </c>
      <c r="K738" s="7">
        <f t="shared" si="375"/>
        <v>0</v>
      </c>
      <c r="L738" s="7">
        <f t="shared" si="375"/>
        <v>0</v>
      </c>
      <c r="M738" s="13"/>
      <c r="N738" s="13"/>
    </row>
    <row r="739" spans="2:14" ht="24" hidden="1">
      <c r="B739" s="15" t="s">
        <v>106</v>
      </c>
      <c r="C739" s="5" t="s">
        <v>61</v>
      </c>
      <c r="D739" s="6" t="s">
        <v>49</v>
      </c>
      <c r="E739" s="6" t="s">
        <v>578</v>
      </c>
      <c r="F739" s="5" t="s">
        <v>193</v>
      </c>
      <c r="G739" s="7">
        <v>0</v>
      </c>
      <c r="H739" s="7">
        <f>I739-G739</f>
        <v>0</v>
      </c>
      <c r="I739" s="7">
        <v>0</v>
      </c>
      <c r="J739" s="7">
        <v>0</v>
      </c>
      <c r="K739" s="7">
        <f>L739-J739</f>
        <v>0</v>
      </c>
      <c r="L739" s="7">
        <v>0</v>
      </c>
      <c r="M739" s="13"/>
      <c r="N739" s="13"/>
    </row>
    <row r="740" spans="2:14" ht="24" hidden="1">
      <c r="B740" s="15" t="s">
        <v>786</v>
      </c>
      <c r="C740" s="5" t="s">
        <v>61</v>
      </c>
      <c r="D740" s="6" t="s">
        <v>49</v>
      </c>
      <c r="E740" s="6" t="s">
        <v>787</v>
      </c>
      <c r="F740" s="5"/>
      <c r="G740" s="7">
        <f aca="true" t="shared" si="376" ref="G740:L740">G741</f>
        <v>0</v>
      </c>
      <c r="H740" s="7">
        <f t="shared" si="376"/>
        <v>0</v>
      </c>
      <c r="I740" s="7">
        <f t="shared" si="376"/>
        <v>0</v>
      </c>
      <c r="J740" s="7">
        <f t="shared" si="376"/>
        <v>0</v>
      </c>
      <c r="K740" s="7">
        <f t="shared" si="376"/>
        <v>0</v>
      </c>
      <c r="L740" s="7">
        <f t="shared" si="376"/>
        <v>0</v>
      </c>
      <c r="M740" s="13"/>
      <c r="N740" s="13"/>
    </row>
    <row r="741" spans="2:14" ht="24" hidden="1">
      <c r="B741" s="15" t="s">
        <v>106</v>
      </c>
      <c r="C741" s="5" t="s">
        <v>61</v>
      </c>
      <c r="D741" s="6" t="s">
        <v>49</v>
      </c>
      <c r="E741" s="6" t="s">
        <v>787</v>
      </c>
      <c r="F741" s="5" t="s">
        <v>193</v>
      </c>
      <c r="G741" s="7">
        <v>0</v>
      </c>
      <c r="H741" s="7">
        <f>I741-G741</f>
        <v>0</v>
      </c>
      <c r="I741" s="7">
        <v>0</v>
      </c>
      <c r="J741" s="7">
        <v>0</v>
      </c>
      <c r="K741" s="7">
        <f>L741-J741</f>
        <v>0</v>
      </c>
      <c r="L741" s="7">
        <v>0</v>
      </c>
      <c r="M741" s="13"/>
      <c r="N741" s="13"/>
    </row>
    <row r="742" spans="2:14" ht="24" hidden="1">
      <c r="B742" s="15" t="s">
        <v>770</v>
      </c>
      <c r="C742" s="5" t="s">
        <v>61</v>
      </c>
      <c r="D742" s="6" t="s">
        <v>49</v>
      </c>
      <c r="E742" s="6" t="s">
        <v>773</v>
      </c>
      <c r="F742" s="5"/>
      <c r="G742" s="7">
        <f aca="true" t="shared" si="377" ref="G742:J743">G743</f>
        <v>0</v>
      </c>
      <c r="H742" s="7">
        <f t="shared" si="377"/>
        <v>0</v>
      </c>
      <c r="I742" s="7">
        <f t="shared" si="377"/>
        <v>0</v>
      </c>
      <c r="J742" s="7">
        <f t="shared" si="377"/>
        <v>0</v>
      </c>
      <c r="K742" s="7">
        <f>K743</f>
        <v>0</v>
      </c>
      <c r="L742" s="7">
        <f>L743</f>
        <v>0</v>
      </c>
      <c r="M742" s="13"/>
      <c r="N742" s="13"/>
    </row>
    <row r="743" spans="2:14" ht="12.75" hidden="1">
      <c r="B743" s="15" t="s">
        <v>771</v>
      </c>
      <c r="C743" s="5" t="s">
        <v>61</v>
      </c>
      <c r="D743" s="6" t="s">
        <v>49</v>
      </c>
      <c r="E743" s="6" t="s">
        <v>774</v>
      </c>
      <c r="F743" s="5"/>
      <c r="G743" s="7">
        <f t="shared" si="377"/>
        <v>0</v>
      </c>
      <c r="H743" s="7">
        <f t="shared" si="377"/>
        <v>0</v>
      </c>
      <c r="I743" s="7">
        <f t="shared" si="377"/>
        <v>0</v>
      </c>
      <c r="J743" s="7">
        <f t="shared" si="377"/>
        <v>0</v>
      </c>
      <c r="K743" s="7">
        <f>K744</f>
        <v>0</v>
      </c>
      <c r="L743" s="7">
        <f>L744</f>
        <v>0</v>
      </c>
      <c r="M743" s="13"/>
      <c r="N743" s="13"/>
    </row>
    <row r="744" spans="2:14" ht="24" hidden="1">
      <c r="B744" s="15" t="s">
        <v>106</v>
      </c>
      <c r="C744" s="5" t="s">
        <v>61</v>
      </c>
      <c r="D744" s="6" t="s">
        <v>49</v>
      </c>
      <c r="E744" s="6" t="s">
        <v>774</v>
      </c>
      <c r="F744" s="5" t="s">
        <v>193</v>
      </c>
      <c r="G744" s="7">
        <v>0</v>
      </c>
      <c r="H744" s="7">
        <f>I744-G744</f>
        <v>0</v>
      </c>
      <c r="I744" s="7">
        <v>0</v>
      </c>
      <c r="J744" s="7">
        <v>0</v>
      </c>
      <c r="K744" s="7">
        <f>L744-J744</f>
        <v>0</v>
      </c>
      <c r="L744" s="7">
        <v>0</v>
      </c>
      <c r="M744" s="13"/>
      <c r="N744" s="13"/>
    </row>
    <row r="745" spans="2:14" ht="12.75">
      <c r="B745" s="15" t="s">
        <v>349</v>
      </c>
      <c r="C745" s="5" t="s">
        <v>61</v>
      </c>
      <c r="D745" s="6" t="s">
        <v>49</v>
      </c>
      <c r="E745" s="6" t="s">
        <v>269</v>
      </c>
      <c r="F745" s="5"/>
      <c r="G745" s="7">
        <f aca="true" t="shared" si="378" ref="G745:L745">G746+G756</f>
        <v>16345395.39</v>
      </c>
      <c r="H745" s="7">
        <f t="shared" si="378"/>
        <v>1815435.22</v>
      </c>
      <c r="I745" s="7">
        <f t="shared" si="378"/>
        <v>18160830.61</v>
      </c>
      <c r="J745" s="7">
        <f t="shared" si="378"/>
        <v>18160218.37</v>
      </c>
      <c r="K745" s="7">
        <f t="shared" si="378"/>
        <v>-18160218.37</v>
      </c>
      <c r="L745" s="7">
        <f t="shared" si="378"/>
        <v>0</v>
      </c>
      <c r="M745" s="13"/>
      <c r="N745" s="13"/>
    </row>
    <row r="746" spans="2:14" ht="24">
      <c r="B746" s="15" t="s">
        <v>350</v>
      </c>
      <c r="C746" s="5" t="s">
        <v>61</v>
      </c>
      <c r="D746" s="6" t="s">
        <v>49</v>
      </c>
      <c r="E746" s="6" t="s">
        <v>268</v>
      </c>
      <c r="F746" s="5"/>
      <c r="G746" s="7">
        <f aca="true" t="shared" si="379" ref="G746:L746">G748+G750+G754+G752</f>
        <v>16345395.39</v>
      </c>
      <c r="H746" s="7">
        <f t="shared" si="379"/>
        <v>1815435.22</v>
      </c>
      <c r="I746" s="7">
        <f t="shared" si="379"/>
        <v>18160830.61</v>
      </c>
      <c r="J746" s="7">
        <f t="shared" si="379"/>
        <v>18160218.37</v>
      </c>
      <c r="K746" s="7">
        <f t="shared" si="379"/>
        <v>-18160218.37</v>
      </c>
      <c r="L746" s="7">
        <f t="shared" si="379"/>
        <v>0</v>
      </c>
      <c r="M746" s="13"/>
      <c r="N746" s="13"/>
    </row>
    <row r="747" spans="2:14" ht="24" hidden="1">
      <c r="B747" s="15" t="s">
        <v>106</v>
      </c>
      <c r="C747" s="5" t="s">
        <v>61</v>
      </c>
      <c r="D747" s="6" t="s">
        <v>49</v>
      </c>
      <c r="E747" s="6" t="s">
        <v>268</v>
      </c>
      <c r="F747" s="5" t="s">
        <v>193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f>J747+K747</f>
        <v>0</v>
      </c>
      <c r="M747" s="13"/>
      <c r="N747" s="13"/>
    </row>
    <row r="748" spans="2:14" ht="12.75">
      <c r="B748" s="15" t="s">
        <v>545</v>
      </c>
      <c r="C748" s="5" t="s">
        <v>61</v>
      </c>
      <c r="D748" s="6" t="s">
        <v>49</v>
      </c>
      <c r="E748" s="6" t="s">
        <v>560</v>
      </c>
      <c r="F748" s="5"/>
      <c r="G748" s="7">
        <f aca="true" t="shared" si="380" ref="G748:L748">G749</f>
        <v>16234900</v>
      </c>
      <c r="H748" s="7">
        <f t="shared" si="380"/>
        <v>1829400</v>
      </c>
      <c r="I748" s="7">
        <f t="shared" si="380"/>
        <v>18064300</v>
      </c>
      <c r="J748" s="7">
        <f t="shared" si="380"/>
        <v>18064300</v>
      </c>
      <c r="K748" s="7">
        <f t="shared" si="380"/>
        <v>-18064300</v>
      </c>
      <c r="L748" s="7">
        <f t="shared" si="380"/>
        <v>0</v>
      </c>
      <c r="M748" s="13"/>
      <c r="N748" s="13"/>
    </row>
    <row r="749" spans="2:14" ht="24">
      <c r="B749" s="15" t="s">
        <v>106</v>
      </c>
      <c r="C749" s="5" t="s">
        <v>61</v>
      </c>
      <c r="D749" s="6" t="s">
        <v>49</v>
      </c>
      <c r="E749" s="6" t="s">
        <v>560</v>
      </c>
      <c r="F749" s="5" t="s">
        <v>193</v>
      </c>
      <c r="G749" s="7">
        <v>16234900</v>
      </c>
      <c r="H749" s="7">
        <f>I749-G749</f>
        <v>1829400</v>
      </c>
      <c r="I749" s="7">
        <f>13874300+4190000</f>
        <v>18064300</v>
      </c>
      <c r="J749" s="7">
        <f>13874300+4190000</f>
        <v>18064300</v>
      </c>
      <c r="K749" s="7">
        <f>L749-J749</f>
        <v>-18064300</v>
      </c>
      <c r="L749" s="7">
        <v>0</v>
      </c>
      <c r="M749" s="13"/>
      <c r="N749" s="13"/>
    </row>
    <row r="750" spans="2:14" ht="36">
      <c r="B750" s="15" t="s">
        <v>580</v>
      </c>
      <c r="C750" s="5" t="s">
        <v>61</v>
      </c>
      <c r="D750" s="6" t="s">
        <v>49</v>
      </c>
      <c r="E750" s="6" t="s">
        <v>579</v>
      </c>
      <c r="F750" s="5"/>
      <c r="G750" s="7">
        <f aca="true" t="shared" si="381" ref="G750:L750">G751</f>
        <v>110495.39</v>
      </c>
      <c r="H750" s="7">
        <f t="shared" si="381"/>
        <v>-13964.779999999999</v>
      </c>
      <c r="I750" s="7">
        <f t="shared" si="381"/>
        <v>96530.61</v>
      </c>
      <c r="J750" s="7">
        <f t="shared" si="381"/>
        <v>95918.37</v>
      </c>
      <c r="K750" s="7">
        <f t="shared" si="381"/>
        <v>-95918.37</v>
      </c>
      <c r="L750" s="7">
        <f t="shared" si="381"/>
        <v>0</v>
      </c>
      <c r="M750" s="13"/>
      <c r="N750" s="13"/>
    </row>
    <row r="751" spans="2:14" ht="24">
      <c r="B751" s="15" t="s">
        <v>106</v>
      </c>
      <c r="C751" s="5" t="s">
        <v>61</v>
      </c>
      <c r="D751" s="6" t="s">
        <v>49</v>
      </c>
      <c r="E751" s="6" t="s">
        <v>579</v>
      </c>
      <c r="F751" s="5" t="s">
        <v>193</v>
      </c>
      <c r="G751" s="7">
        <v>110495.39</v>
      </c>
      <c r="H751" s="7">
        <f>I751-G751</f>
        <v>-13964.779999999999</v>
      </c>
      <c r="I751" s="7">
        <f>93654+946+1930.61</f>
        <v>96530.61</v>
      </c>
      <c r="J751" s="7">
        <f>93060+940+1918.37</f>
        <v>95918.37</v>
      </c>
      <c r="K751" s="7">
        <f>L751-J751</f>
        <v>-95918.37</v>
      </c>
      <c r="L751" s="7">
        <v>0</v>
      </c>
      <c r="M751" s="13"/>
      <c r="N751" s="13"/>
    </row>
    <row r="752" spans="2:14" ht="24" hidden="1">
      <c r="B752" s="15" t="s">
        <v>769</v>
      </c>
      <c r="C752" s="5" t="s">
        <v>61</v>
      </c>
      <c r="D752" s="6" t="s">
        <v>49</v>
      </c>
      <c r="E752" s="6" t="s">
        <v>775</v>
      </c>
      <c r="F752" s="5"/>
      <c r="G752" s="7">
        <f aca="true" t="shared" si="382" ref="G752:L752">G753</f>
        <v>0</v>
      </c>
      <c r="H752" s="7">
        <f t="shared" si="382"/>
        <v>0</v>
      </c>
      <c r="I752" s="7">
        <f t="shared" si="382"/>
        <v>0</v>
      </c>
      <c r="J752" s="7">
        <f t="shared" si="382"/>
        <v>0</v>
      </c>
      <c r="K752" s="7">
        <f t="shared" si="382"/>
        <v>0</v>
      </c>
      <c r="L752" s="7">
        <f t="shared" si="382"/>
        <v>0</v>
      </c>
      <c r="M752" s="13"/>
      <c r="N752" s="13"/>
    </row>
    <row r="753" spans="2:14" ht="24" hidden="1">
      <c r="B753" s="15" t="s">
        <v>106</v>
      </c>
      <c r="C753" s="5" t="s">
        <v>61</v>
      </c>
      <c r="D753" s="6" t="s">
        <v>49</v>
      </c>
      <c r="E753" s="6" t="s">
        <v>775</v>
      </c>
      <c r="F753" s="5" t="s">
        <v>193</v>
      </c>
      <c r="G753" s="7">
        <v>0</v>
      </c>
      <c r="H753" s="7">
        <f>I753-G753</f>
        <v>0</v>
      </c>
      <c r="I753" s="7">
        <v>0</v>
      </c>
      <c r="J753" s="7">
        <v>0</v>
      </c>
      <c r="K753" s="7">
        <f>L753-J753</f>
        <v>0</v>
      </c>
      <c r="L753" s="7">
        <v>0</v>
      </c>
      <c r="M753" s="13"/>
      <c r="N753" s="13"/>
    </row>
    <row r="754" spans="2:14" ht="12.75" hidden="1">
      <c r="B754" s="15" t="s">
        <v>647</v>
      </c>
      <c r="C754" s="5" t="s">
        <v>61</v>
      </c>
      <c r="D754" s="6" t="s">
        <v>49</v>
      </c>
      <c r="E754" s="6" t="s">
        <v>624</v>
      </c>
      <c r="F754" s="5"/>
      <c r="G754" s="7">
        <f aca="true" t="shared" si="383" ref="G754:L754">G755</f>
        <v>0</v>
      </c>
      <c r="H754" s="7">
        <f t="shared" si="383"/>
        <v>0</v>
      </c>
      <c r="I754" s="7">
        <f t="shared" si="383"/>
        <v>0</v>
      </c>
      <c r="J754" s="7">
        <f t="shared" si="383"/>
        <v>0</v>
      </c>
      <c r="K754" s="7">
        <f t="shared" si="383"/>
        <v>0</v>
      </c>
      <c r="L754" s="7">
        <f t="shared" si="383"/>
        <v>0</v>
      </c>
      <c r="M754" s="13"/>
      <c r="N754" s="13"/>
    </row>
    <row r="755" spans="2:14" ht="24" hidden="1">
      <c r="B755" s="15" t="s">
        <v>106</v>
      </c>
      <c r="C755" s="5" t="s">
        <v>61</v>
      </c>
      <c r="D755" s="6" t="s">
        <v>49</v>
      </c>
      <c r="E755" s="6" t="s">
        <v>624</v>
      </c>
      <c r="F755" s="5" t="s">
        <v>193</v>
      </c>
      <c r="G755" s="7">
        <v>0</v>
      </c>
      <c r="H755" s="7">
        <f>I755-G755</f>
        <v>0</v>
      </c>
      <c r="I755" s="7">
        <v>0</v>
      </c>
      <c r="J755" s="7">
        <v>0</v>
      </c>
      <c r="K755" s="7">
        <f>L755-J755</f>
        <v>0</v>
      </c>
      <c r="L755" s="7">
        <v>0</v>
      </c>
      <c r="M755" s="13"/>
      <c r="N755" s="13"/>
    </row>
    <row r="756" spans="2:14" ht="24" hidden="1">
      <c r="B756" s="15" t="s">
        <v>728</v>
      </c>
      <c r="C756" s="5" t="s">
        <v>61</v>
      </c>
      <c r="D756" s="6" t="s">
        <v>49</v>
      </c>
      <c r="E756" s="6" t="s">
        <v>730</v>
      </c>
      <c r="F756" s="5"/>
      <c r="G756" s="7">
        <f aca="true" t="shared" si="384" ref="G756:L756">G757+G759</f>
        <v>0</v>
      </c>
      <c r="H756" s="7">
        <f t="shared" si="384"/>
        <v>0</v>
      </c>
      <c r="I756" s="7">
        <f t="shared" si="384"/>
        <v>0</v>
      </c>
      <c r="J756" s="7">
        <f t="shared" si="384"/>
        <v>0</v>
      </c>
      <c r="K756" s="7">
        <f t="shared" si="384"/>
        <v>0</v>
      </c>
      <c r="L756" s="7">
        <f t="shared" si="384"/>
        <v>0</v>
      </c>
      <c r="M756" s="13"/>
      <c r="N756" s="13"/>
    </row>
    <row r="757" spans="2:14" ht="12.75" hidden="1">
      <c r="B757" s="15" t="s">
        <v>729</v>
      </c>
      <c r="C757" s="5" t="s">
        <v>61</v>
      </c>
      <c r="D757" s="6" t="s">
        <v>49</v>
      </c>
      <c r="E757" s="6" t="s">
        <v>731</v>
      </c>
      <c r="F757" s="5"/>
      <c r="G757" s="7">
        <f aca="true" t="shared" si="385" ref="G757:L757">G758</f>
        <v>0</v>
      </c>
      <c r="H757" s="7">
        <f t="shared" si="385"/>
        <v>0</v>
      </c>
      <c r="I757" s="7">
        <f t="shared" si="385"/>
        <v>0</v>
      </c>
      <c r="J757" s="7">
        <f t="shared" si="385"/>
        <v>0</v>
      </c>
      <c r="K757" s="7">
        <f t="shared" si="385"/>
        <v>0</v>
      </c>
      <c r="L757" s="7">
        <f t="shared" si="385"/>
        <v>0</v>
      </c>
      <c r="M757" s="13"/>
      <c r="N757" s="13"/>
    </row>
    <row r="758" spans="2:14" ht="24" hidden="1">
      <c r="B758" s="15" t="s">
        <v>106</v>
      </c>
      <c r="C758" s="5" t="s">
        <v>61</v>
      </c>
      <c r="D758" s="6" t="s">
        <v>49</v>
      </c>
      <c r="E758" s="6" t="s">
        <v>731</v>
      </c>
      <c r="F758" s="5" t="s">
        <v>193</v>
      </c>
      <c r="G758" s="7">
        <v>0</v>
      </c>
      <c r="H758" s="7">
        <f>I758-G758</f>
        <v>0</v>
      </c>
      <c r="I758" s="7">
        <v>0</v>
      </c>
      <c r="J758" s="7">
        <v>0</v>
      </c>
      <c r="K758" s="7">
        <f>L758-J758</f>
        <v>0</v>
      </c>
      <c r="L758" s="7">
        <v>0</v>
      </c>
      <c r="M758" s="13"/>
      <c r="N758" s="13"/>
    </row>
    <row r="759" spans="2:14" ht="12.75" hidden="1">
      <c r="B759" s="15"/>
      <c r="C759" s="5" t="s">
        <v>61</v>
      </c>
      <c r="D759" s="6" t="s">
        <v>49</v>
      </c>
      <c r="E759" s="6" t="s">
        <v>788</v>
      </c>
      <c r="F759" s="5"/>
      <c r="G759" s="7">
        <f aca="true" t="shared" si="386" ref="G759:L759">G760</f>
        <v>0</v>
      </c>
      <c r="H759" s="7">
        <f t="shared" si="386"/>
        <v>0</v>
      </c>
      <c r="I759" s="7">
        <f t="shared" si="386"/>
        <v>0</v>
      </c>
      <c r="J759" s="7">
        <f t="shared" si="386"/>
        <v>0</v>
      </c>
      <c r="K759" s="7">
        <f t="shared" si="386"/>
        <v>0</v>
      </c>
      <c r="L759" s="7">
        <f t="shared" si="386"/>
        <v>0</v>
      </c>
      <c r="M759" s="13"/>
      <c r="N759" s="13"/>
    </row>
    <row r="760" spans="2:14" ht="24" hidden="1">
      <c r="B760" s="15" t="s">
        <v>106</v>
      </c>
      <c r="C760" s="5" t="s">
        <v>61</v>
      </c>
      <c r="D760" s="6" t="s">
        <v>49</v>
      </c>
      <c r="E760" s="6" t="s">
        <v>788</v>
      </c>
      <c r="F760" s="5" t="s">
        <v>193</v>
      </c>
      <c r="G760" s="7">
        <v>0</v>
      </c>
      <c r="H760" s="7">
        <f>I760-G760</f>
        <v>0</v>
      </c>
      <c r="I760" s="7">
        <v>0</v>
      </c>
      <c r="J760" s="7">
        <v>0</v>
      </c>
      <c r="K760" s="7">
        <f>L760-J760</f>
        <v>0</v>
      </c>
      <c r="L760" s="7">
        <v>0</v>
      </c>
      <c r="M760" s="13"/>
      <c r="N760" s="13"/>
    </row>
    <row r="761" spans="2:14" ht="12.75">
      <c r="B761" s="15" t="s">
        <v>351</v>
      </c>
      <c r="C761" s="5" t="s">
        <v>61</v>
      </c>
      <c r="D761" s="6" t="s">
        <v>49</v>
      </c>
      <c r="E761" s="6" t="s">
        <v>270</v>
      </c>
      <c r="F761" s="5"/>
      <c r="G761" s="7">
        <f aca="true" t="shared" si="387" ref="G761:L761">G762</f>
        <v>950500</v>
      </c>
      <c r="H761" s="7">
        <f t="shared" si="387"/>
        <v>155500</v>
      </c>
      <c r="I761" s="7">
        <f t="shared" si="387"/>
        <v>1106000</v>
      </c>
      <c r="J761" s="7">
        <f t="shared" si="387"/>
        <v>1106000</v>
      </c>
      <c r="K761" s="7" t="e">
        <f t="shared" si="387"/>
        <v>#REF!</v>
      </c>
      <c r="L761" s="7">
        <f t="shared" si="387"/>
        <v>0</v>
      </c>
      <c r="M761" s="13"/>
      <c r="N761" s="13"/>
    </row>
    <row r="762" spans="2:14" ht="24">
      <c r="B762" s="15" t="s">
        <v>137</v>
      </c>
      <c r="C762" s="5" t="s">
        <v>61</v>
      </c>
      <c r="D762" s="6" t="s">
        <v>49</v>
      </c>
      <c r="E762" s="6" t="s">
        <v>271</v>
      </c>
      <c r="F762" s="5"/>
      <c r="G762" s="7">
        <f aca="true" t="shared" si="388" ref="G762:J763">G763</f>
        <v>950500</v>
      </c>
      <c r="H762" s="7">
        <f t="shared" si="388"/>
        <v>155500</v>
      </c>
      <c r="I762" s="7">
        <f t="shared" si="388"/>
        <v>1106000</v>
      </c>
      <c r="J762" s="7">
        <f t="shared" si="388"/>
        <v>1106000</v>
      </c>
      <c r="K762" s="7" t="e">
        <f>#REF!+K763</f>
        <v>#REF!</v>
      </c>
      <c r="L762" s="7">
        <f>L763</f>
        <v>0</v>
      </c>
      <c r="M762" s="13"/>
      <c r="N762" s="13"/>
    </row>
    <row r="763" spans="2:14" ht="12.75">
      <c r="B763" s="15" t="s">
        <v>545</v>
      </c>
      <c r="C763" s="5" t="s">
        <v>61</v>
      </c>
      <c r="D763" s="6" t="s">
        <v>49</v>
      </c>
      <c r="E763" s="6" t="s">
        <v>561</v>
      </c>
      <c r="F763" s="5"/>
      <c r="G763" s="7">
        <f t="shared" si="388"/>
        <v>950500</v>
      </c>
      <c r="H763" s="7">
        <f t="shared" si="388"/>
        <v>155500</v>
      </c>
      <c r="I763" s="7">
        <f t="shared" si="388"/>
        <v>1106000</v>
      </c>
      <c r="J763" s="7">
        <f t="shared" si="388"/>
        <v>1106000</v>
      </c>
      <c r="K763" s="7">
        <f>K764</f>
        <v>-1106000</v>
      </c>
      <c r="L763" s="7">
        <f>L764</f>
        <v>0</v>
      </c>
      <c r="M763" s="13"/>
      <c r="N763" s="13"/>
    </row>
    <row r="764" spans="2:14" ht="24">
      <c r="B764" s="15" t="s">
        <v>106</v>
      </c>
      <c r="C764" s="5" t="s">
        <v>61</v>
      </c>
      <c r="D764" s="6" t="s">
        <v>49</v>
      </c>
      <c r="E764" s="6" t="s">
        <v>561</v>
      </c>
      <c r="F764" s="5" t="s">
        <v>193</v>
      </c>
      <c r="G764" s="7">
        <v>950500</v>
      </c>
      <c r="H764" s="7">
        <f>I764-G764</f>
        <v>155500</v>
      </c>
      <c r="I764" s="7">
        <f>849500+256500</f>
        <v>1106000</v>
      </c>
      <c r="J764" s="7">
        <f>849500+256500</f>
        <v>1106000</v>
      </c>
      <c r="K764" s="7">
        <f>L764-J764</f>
        <v>-1106000</v>
      </c>
      <c r="L764" s="7">
        <v>0</v>
      </c>
      <c r="M764" s="13"/>
      <c r="N764" s="13"/>
    </row>
    <row r="765" spans="2:14" ht="24" hidden="1">
      <c r="B765" s="15" t="s">
        <v>657</v>
      </c>
      <c r="C765" s="5" t="s">
        <v>61</v>
      </c>
      <c r="D765" s="6" t="s">
        <v>49</v>
      </c>
      <c r="E765" s="6" t="s">
        <v>629</v>
      </c>
      <c r="F765" s="5"/>
      <c r="G765" s="7">
        <f aca="true" t="shared" si="389" ref="G765:J768">G766</f>
        <v>0</v>
      </c>
      <c r="H765" s="7">
        <f t="shared" si="389"/>
        <v>0</v>
      </c>
      <c r="I765" s="7">
        <f t="shared" si="389"/>
        <v>0</v>
      </c>
      <c r="J765" s="7">
        <f t="shared" si="389"/>
        <v>0</v>
      </c>
      <c r="K765" s="7">
        <f aca="true" t="shared" si="390" ref="K765:L768">K766</f>
        <v>0</v>
      </c>
      <c r="L765" s="7">
        <f t="shared" si="390"/>
        <v>0</v>
      </c>
      <c r="M765" s="13"/>
      <c r="N765" s="13"/>
    </row>
    <row r="766" spans="2:14" ht="12.75" hidden="1">
      <c r="B766" s="15" t="s">
        <v>658</v>
      </c>
      <c r="C766" s="5" t="s">
        <v>61</v>
      </c>
      <c r="D766" s="6" t="s">
        <v>49</v>
      </c>
      <c r="E766" s="6" t="s">
        <v>631</v>
      </c>
      <c r="F766" s="5"/>
      <c r="G766" s="7">
        <f t="shared" si="389"/>
        <v>0</v>
      </c>
      <c r="H766" s="7">
        <f t="shared" si="389"/>
        <v>0</v>
      </c>
      <c r="I766" s="7">
        <f t="shared" si="389"/>
        <v>0</v>
      </c>
      <c r="J766" s="7">
        <f t="shared" si="389"/>
        <v>0</v>
      </c>
      <c r="K766" s="7">
        <f t="shared" si="390"/>
        <v>0</v>
      </c>
      <c r="L766" s="7">
        <f t="shared" si="390"/>
        <v>0</v>
      </c>
      <c r="M766" s="13"/>
      <c r="N766" s="13"/>
    </row>
    <row r="767" spans="2:14" ht="12.75" hidden="1">
      <c r="B767" s="15" t="s">
        <v>632</v>
      </c>
      <c r="C767" s="5" t="s">
        <v>61</v>
      </c>
      <c r="D767" s="6" t="s">
        <v>49</v>
      </c>
      <c r="E767" s="6" t="s">
        <v>633</v>
      </c>
      <c r="F767" s="5"/>
      <c r="G767" s="7">
        <f t="shared" si="389"/>
        <v>0</v>
      </c>
      <c r="H767" s="7">
        <f t="shared" si="389"/>
        <v>0</v>
      </c>
      <c r="I767" s="7">
        <f t="shared" si="389"/>
        <v>0</v>
      </c>
      <c r="J767" s="7">
        <f t="shared" si="389"/>
        <v>0</v>
      </c>
      <c r="K767" s="7">
        <f t="shared" si="390"/>
        <v>0</v>
      </c>
      <c r="L767" s="7">
        <f t="shared" si="390"/>
        <v>0</v>
      </c>
      <c r="M767" s="13"/>
      <c r="N767" s="13"/>
    </row>
    <row r="768" spans="2:14" ht="12.75" hidden="1">
      <c r="B768" s="15" t="s">
        <v>634</v>
      </c>
      <c r="C768" s="5" t="s">
        <v>61</v>
      </c>
      <c r="D768" s="6" t="s">
        <v>49</v>
      </c>
      <c r="E768" s="6" t="s">
        <v>635</v>
      </c>
      <c r="F768" s="5"/>
      <c r="G768" s="7">
        <f t="shared" si="389"/>
        <v>0</v>
      </c>
      <c r="H768" s="7">
        <f t="shared" si="389"/>
        <v>0</v>
      </c>
      <c r="I768" s="7">
        <f t="shared" si="389"/>
        <v>0</v>
      </c>
      <c r="J768" s="7">
        <f t="shared" si="389"/>
        <v>0</v>
      </c>
      <c r="K768" s="7">
        <f t="shared" si="390"/>
        <v>0</v>
      </c>
      <c r="L768" s="7">
        <f t="shared" si="390"/>
        <v>0</v>
      </c>
      <c r="M768" s="13"/>
      <c r="N768" s="13"/>
    </row>
    <row r="769" spans="2:14" ht="24" hidden="1">
      <c r="B769" s="15" t="s">
        <v>106</v>
      </c>
      <c r="C769" s="5" t="s">
        <v>61</v>
      </c>
      <c r="D769" s="6" t="s">
        <v>49</v>
      </c>
      <c r="E769" s="6" t="s">
        <v>635</v>
      </c>
      <c r="F769" s="5" t="s">
        <v>193</v>
      </c>
      <c r="G769" s="7">
        <v>0</v>
      </c>
      <c r="H769" s="7">
        <f>I769-G769</f>
        <v>0</v>
      </c>
      <c r="I769" s="7">
        <v>0</v>
      </c>
      <c r="J769" s="7">
        <v>0</v>
      </c>
      <c r="K769" s="7">
        <f>L769-J769</f>
        <v>0</v>
      </c>
      <c r="L769" s="7">
        <v>0</v>
      </c>
      <c r="M769" s="13"/>
      <c r="N769" s="13"/>
    </row>
    <row r="770" spans="2:14" ht="12.75">
      <c r="B770" s="15" t="s">
        <v>10</v>
      </c>
      <c r="C770" s="5" t="s">
        <v>61</v>
      </c>
      <c r="D770" s="6" t="s">
        <v>52</v>
      </c>
      <c r="E770" s="6"/>
      <c r="F770" s="5"/>
      <c r="G770" s="7">
        <f aca="true" t="shared" si="391" ref="G770:L770">G782+G771+G798</f>
        <v>5127170</v>
      </c>
      <c r="H770" s="7">
        <f t="shared" si="391"/>
        <v>500960</v>
      </c>
      <c r="I770" s="7">
        <f t="shared" si="391"/>
        <v>5628130</v>
      </c>
      <c r="J770" s="7">
        <f t="shared" si="391"/>
        <v>5628130</v>
      </c>
      <c r="K770" s="7">
        <f t="shared" si="391"/>
        <v>-5628130</v>
      </c>
      <c r="L770" s="7">
        <f t="shared" si="391"/>
        <v>0</v>
      </c>
      <c r="M770" s="13"/>
      <c r="N770" s="13"/>
    </row>
    <row r="771" spans="2:14" ht="12.75" hidden="1">
      <c r="B771" s="15" t="s">
        <v>589</v>
      </c>
      <c r="C771" s="5" t="s">
        <v>61</v>
      </c>
      <c r="D771" s="6" t="s">
        <v>52</v>
      </c>
      <c r="E771" s="5" t="s">
        <v>298</v>
      </c>
      <c r="F771" s="5"/>
      <c r="G771" s="7">
        <f aca="true" t="shared" si="392" ref="G771:J772">G772</f>
        <v>0</v>
      </c>
      <c r="H771" s="7">
        <f t="shared" si="392"/>
        <v>0</v>
      </c>
      <c r="I771" s="7">
        <f t="shared" si="392"/>
        <v>0</v>
      </c>
      <c r="J771" s="7">
        <f t="shared" si="392"/>
        <v>0</v>
      </c>
      <c r="K771" s="7">
        <f>K772</f>
        <v>0</v>
      </c>
      <c r="L771" s="7">
        <f>L772</f>
        <v>0</v>
      </c>
      <c r="M771" s="13"/>
      <c r="N771" s="13"/>
    </row>
    <row r="772" spans="2:14" ht="24" hidden="1">
      <c r="B772" s="15" t="s">
        <v>372</v>
      </c>
      <c r="C772" s="5" t="s">
        <v>61</v>
      </c>
      <c r="D772" s="6" t="s">
        <v>52</v>
      </c>
      <c r="E772" s="5" t="s">
        <v>301</v>
      </c>
      <c r="F772" s="5"/>
      <c r="G772" s="7">
        <f t="shared" si="392"/>
        <v>0</v>
      </c>
      <c r="H772" s="7">
        <f t="shared" si="392"/>
        <v>0</v>
      </c>
      <c r="I772" s="7">
        <f t="shared" si="392"/>
        <v>0</v>
      </c>
      <c r="J772" s="7">
        <f t="shared" si="392"/>
        <v>0</v>
      </c>
      <c r="K772" s="7">
        <f>K773</f>
        <v>0</v>
      </c>
      <c r="L772" s="7">
        <f>L773</f>
        <v>0</v>
      </c>
      <c r="M772" s="13"/>
      <c r="N772" s="13"/>
    </row>
    <row r="773" spans="2:14" ht="24" hidden="1">
      <c r="B773" s="15" t="s">
        <v>590</v>
      </c>
      <c r="C773" s="5" t="s">
        <v>61</v>
      </c>
      <c r="D773" s="6" t="s">
        <v>52</v>
      </c>
      <c r="E773" s="5" t="s">
        <v>591</v>
      </c>
      <c r="F773" s="5"/>
      <c r="G773" s="7">
        <f aca="true" t="shared" si="393" ref="G773:L773">G774+G778+G780+G776</f>
        <v>0</v>
      </c>
      <c r="H773" s="7">
        <f t="shared" si="393"/>
        <v>0</v>
      </c>
      <c r="I773" s="7">
        <f t="shared" si="393"/>
        <v>0</v>
      </c>
      <c r="J773" s="7">
        <f t="shared" si="393"/>
        <v>0</v>
      </c>
      <c r="K773" s="7">
        <f t="shared" si="393"/>
        <v>0</v>
      </c>
      <c r="L773" s="7">
        <f t="shared" si="393"/>
        <v>0</v>
      </c>
      <c r="M773" s="13"/>
      <c r="N773" s="13"/>
    </row>
    <row r="774" spans="2:14" ht="12.75" hidden="1">
      <c r="B774" s="15" t="s">
        <v>592</v>
      </c>
      <c r="C774" s="5" t="s">
        <v>61</v>
      </c>
      <c r="D774" s="6" t="s">
        <v>52</v>
      </c>
      <c r="E774" s="5" t="s">
        <v>593</v>
      </c>
      <c r="F774" s="5"/>
      <c r="G774" s="7">
        <f aca="true" t="shared" si="394" ref="G774:L774">G775</f>
        <v>0</v>
      </c>
      <c r="H774" s="7">
        <f t="shared" si="394"/>
        <v>0</v>
      </c>
      <c r="I774" s="7">
        <f t="shared" si="394"/>
        <v>0</v>
      </c>
      <c r="J774" s="7">
        <f t="shared" si="394"/>
        <v>0</v>
      </c>
      <c r="K774" s="7">
        <f t="shared" si="394"/>
        <v>0</v>
      </c>
      <c r="L774" s="7">
        <f t="shared" si="394"/>
        <v>0</v>
      </c>
      <c r="M774" s="13"/>
      <c r="N774" s="13"/>
    </row>
    <row r="775" spans="2:14" ht="24" hidden="1">
      <c r="B775" s="15" t="s">
        <v>105</v>
      </c>
      <c r="C775" s="5" t="s">
        <v>61</v>
      </c>
      <c r="D775" s="6" t="s">
        <v>52</v>
      </c>
      <c r="E775" s="5" t="s">
        <v>593</v>
      </c>
      <c r="F775" s="5" t="s">
        <v>192</v>
      </c>
      <c r="G775" s="7">
        <v>0</v>
      </c>
      <c r="H775" s="7">
        <f>I775-G775</f>
        <v>0</v>
      </c>
      <c r="I775" s="7">
        <v>0</v>
      </c>
      <c r="J775" s="7">
        <v>0</v>
      </c>
      <c r="K775" s="7">
        <f>L775-J775</f>
        <v>0</v>
      </c>
      <c r="L775" s="7">
        <v>0</v>
      </c>
      <c r="M775" s="13"/>
      <c r="N775" s="13"/>
    </row>
    <row r="776" spans="2:14" ht="24" hidden="1">
      <c r="B776" s="15" t="s">
        <v>727</v>
      </c>
      <c r="C776" s="5" t="s">
        <v>61</v>
      </c>
      <c r="D776" s="6" t="s">
        <v>52</v>
      </c>
      <c r="E776" s="5" t="s">
        <v>597</v>
      </c>
      <c r="F776" s="5"/>
      <c r="G776" s="7">
        <f aca="true" t="shared" si="395" ref="G776:L776">G777</f>
        <v>0</v>
      </c>
      <c r="H776" s="7">
        <f t="shared" si="395"/>
        <v>0</v>
      </c>
      <c r="I776" s="7">
        <f t="shared" si="395"/>
        <v>0</v>
      </c>
      <c r="J776" s="7">
        <f t="shared" si="395"/>
        <v>0</v>
      </c>
      <c r="K776" s="7">
        <f t="shared" si="395"/>
        <v>0</v>
      </c>
      <c r="L776" s="7">
        <f t="shared" si="395"/>
        <v>0</v>
      </c>
      <c r="M776" s="13"/>
      <c r="N776" s="13"/>
    </row>
    <row r="777" spans="2:14" ht="24" hidden="1">
      <c r="B777" s="15" t="s">
        <v>105</v>
      </c>
      <c r="C777" s="5" t="s">
        <v>61</v>
      </c>
      <c r="D777" s="6" t="s">
        <v>52</v>
      </c>
      <c r="E777" s="5" t="s">
        <v>597</v>
      </c>
      <c r="F777" s="5" t="s">
        <v>192</v>
      </c>
      <c r="G777" s="7">
        <v>0</v>
      </c>
      <c r="H777" s="7">
        <f>I777-G777</f>
        <v>0</v>
      </c>
      <c r="I777" s="7">
        <v>0</v>
      </c>
      <c r="J777" s="7">
        <v>0</v>
      </c>
      <c r="K777" s="7">
        <f>L777-J777</f>
        <v>0</v>
      </c>
      <c r="L777" s="7">
        <v>0</v>
      </c>
      <c r="M777" s="13"/>
      <c r="N777" s="13"/>
    </row>
    <row r="778" spans="2:14" ht="48" hidden="1">
      <c r="B778" s="15" t="s">
        <v>594</v>
      </c>
      <c r="C778" s="5" t="s">
        <v>61</v>
      </c>
      <c r="D778" s="6" t="s">
        <v>52</v>
      </c>
      <c r="E778" s="5" t="s">
        <v>595</v>
      </c>
      <c r="F778" s="5"/>
      <c r="G778" s="7">
        <f aca="true" t="shared" si="396" ref="G778:L778">G779</f>
        <v>0</v>
      </c>
      <c r="H778" s="7">
        <f t="shared" si="396"/>
        <v>0</v>
      </c>
      <c r="I778" s="7">
        <f t="shared" si="396"/>
        <v>0</v>
      </c>
      <c r="J778" s="7">
        <f t="shared" si="396"/>
        <v>0</v>
      </c>
      <c r="K778" s="7">
        <f t="shared" si="396"/>
        <v>0</v>
      </c>
      <c r="L778" s="7">
        <f t="shared" si="396"/>
        <v>0</v>
      </c>
      <c r="M778" s="13"/>
      <c r="N778" s="13"/>
    </row>
    <row r="779" spans="2:14" ht="24" hidden="1">
      <c r="B779" s="15" t="s">
        <v>105</v>
      </c>
      <c r="C779" s="5" t="s">
        <v>61</v>
      </c>
      <c r="D779" s="6" t="s">
        <v>52</v>
      </c>
      <c r="E779" s="5" t="s">
        <v>595</v>
      </c>
      <c r="F779" s="5" t="s">
        <v>192</v>
      </c>
      <c r="G779" s="7">
        <v>0</v>
      </c>
      <c r="H779" s="7">
        <f>I779-G779</f>
        <v>0</v>
      </c>
      <c r="I779" s="7">
        <v>0</v>
      </c>
      <c r="J779" s="7">
        <v>0</v>
      </c>
      <c r="K779" s="7">
        <f>L779-J779</f>
        <v>0</v>
      </c>
      <c r="L779" s="7">
        <v>0</v>
      </c>
      <c r="M779" s="13"/>
      <c r="N779" s="13"/>
    </row>
    <row r="780" spans="2:14" ht="48" hidden="1">
      <c r="B780" s="15" t="s">
        <v>594</v>
      </c>
      <c r="C780" s="5" t="s">
        <v>61</v>
      </c>
      <c r="D780" s="6" t="s">
        <v>52</v>
      </c>
      <c r="E780" s="5" t="s">
        <v>665</v>
      </c>
      <c r="F780" s="5"/>
      <c r="G780" s="7">
        <f aca="true" t="shared" si="397" ref="G780:L780">G781</f>
        <v>0</v>
      </c>
      <c r="H780" s="7">
        <f t="shared" si="397"/>
        <v>0</v>
      </c>
      <c r="I780" s="7">
        <f t="shared" si="397"/>
        <v>0</v>
      </c>
      <c r="J780" s="7">
        <f t="shared" si="397"/>
        <v>0</v>
      </c>
      <c r="K780" s="7">
        <f t="shared" si="397"/>
        <v>0</v>
      </c>
      <c r="L780" s="7">
        <f t="shared" si="397"/>
        <v>0</v>
      </c>
      <c r="M780" s="13"/>
      <c r="N780" s="13"/>
    </row>
    <row r="781" spans="2:14" ht="24" hidden="1">
      <c r="B781" s="15" t="s">
        <v>105</v>
      </c>
      <c r="C781" s="5" t="s">
        <v>61</v>
      </c>
      <c r="D781" s="6" t="s">
        <v>52</v>
      </c>
      <c r="E781" s="5" t="s">
        <v>665</v>
      </c>
      <c r="F781" s="5" t="s">
        <v>192</v>
      </c>
      <c r="G781" s="7">
        <v>0</v>
      </c>
      <c r="H781" s="7">
        <f>I781-G781</f>
        <v>0</v>
      </c>
      <c r="I781" s="7">
        <v>0</v>
      </c>
      <c r="J781" s="7">
        <v>0</v>
      </c>
      <c r="K781" s="7">
        <f>L781-J781</f>
        <v>0</v>
      </c>
      <c r="L781" s="7">
        <v>0</v>
      </c>
      <c r="M781" s="13"/>
      <c r="N781" s="13"/>
    </row>
    <row r="782" spans="2:14" ht="24">
      <c r="B782" s="15" t="s">
        <v>346</v>
      </c>
      <c r="C782" s="5" t="s">
        <v>61</v>
      </c>
      <c r="D782" s="6" t="s">
        <v>52</v>
      </c>
      <c r="E782" s="6" t="s">
        <v>265</v>
      </c>
      <c r="F782" s="5"/>
      <c r="G782" s="7">
        <f aca="true" t="shared" si="398" ref="G782:L782">G783</f>
        <v>5127170</v>
      </c>
      <c r="H782" s="7">
        <f t="shared" si="398"/>
        <v>500960</v>
      </c>
      <c r="I782" s="7">
        <f t="shared" si="398"/>
        <v>5628130</v>
      </c>
      <c r="J782" s="7">
        <f t="shared" si="398"/>
        <v>5628130</v>
      </c>
      <c r="K782" s="7">
        <f t="shared" si="398"/>
        <v>-5628130</v>
      </c>
      <c r="L782" s="7">
        <f t="shared" si="398"/>
        <v>0</v>
      </c>
      <c r="M782" s="13"/>
      <c r="N782" s="13"/>
    </row>
    <row r="783" spans="2:14" ht="36">
      <c r="B783" s="15" t="s">
        <v>469</v>
      </c>
      <c r="C783" s="5" t="s">
        <v>61</v>
      </c>
      <c r="D783" s="6" t="s">
        <v>52</v>
      </c>
      <c r="E783" s="6" t="s">
        <v>272</v>
      </c>
      <c r="F783" s="5"/>
      <c r="G783" s="7">
        <f aca="true" t="shared" si="399" ref="G783:L783">G785+G793</f>
        <v>5127170</v>
      </c>
      <c r="H783" s="7">
        <f t="shared" si="399"/>
        <v>500960</v>
      </c>
      <c r="I783" s="7">
        <f t="shared" si="399"/>
        <v>5628130</v>
      </c>
      <c r="J783" s="7">
        <f t="shared" si="399"/>
        <v>5628130</v>
      </c>
      <c r="K783" s="7">
        <f t="shared" si="399"/>
        <v>-5628130</v>
      </c>
      <c r="L783" s="7">
        <f t="shared" si="399"/>
        <v>0</v>
      </c>
      <c r="M783" s="13"/>
      <c r="N783" s="13"/>
    </row>
    <row r="784" spans="2:14" ht="36" hidden="1">
      <c r="B784" s="15" t="s">
        <v>509</v>
      </c>
      <c r="C784" s="5" t="s">
        <v>61</v>
      </c>
      <c r="D784" s="6" t="s">
        <v>52</v>
      </c>
      <c r="E784" s="6" t="s">
        <v>273</v>
      </c>
      <c r="F784" s="5"/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13"/>
      <c r="N784" s="13"/>
    </row>
    <row r="785" spans="2:14" ht="36">
      <c r="B785" s="15" t="s">
        <v>702</v>
      </c>
      <c r="C785" s="5" t="s">
        <v>61</v>
      </c>
      <c r="D785" s="6" t="s">
        <v>52</v>
      </c>
      <c r="E785" s="6" t="s">
        <v>513</v>
      </c>
      <c r="F785" s="5"/>
      <c r="G785" s="7">
        <f aca="true" t="shared" si="400" ref="G785:J787">G786</f>
        <v>1100520</v>
      </c>
      <c r="H785" s="7">
        <f t="shared" si="400"/>
        <v>32710</v>
      </c>
      <c r="I785" s="7">
        <f t="shared" si="400"/>
        <v>1133230</v>
      </c>
      <c r="J785" s="7">
        <f t="shared" si="400"/>
        <v>1133230</v>
      </c>
      <c r="K785" s="7">
        <f aca="true" t="shared" si="401" ref="K785:L787">K786</f>
        <v>-1133230</v>
      </c>
      <c r="L785" s="7">
        <f t="shared" si="401"/>
        <v>0</v>
      </c>
      <c r="M785" s="13"/>
      <c r="N785" s="13"/>
    </row>
    <row r="786" spans="2:14" ht="24">
      <c r="B786" s="15" t="s">
        <v>562</v>
      </c>
      <c r="C786" s="5" t="s">
        <v>61</v>
      </c>
      <c r="D786" s="6" t="s">
        <v>52</v>
      </c>
      <c r="E786" s="6" t="s">
        <v>563</v>
      </c>
      <c r="F786" s="5"/>
      <c r="G786" s="7">
        <f aca="true" t="shared" si="402" ref="G786:L786">G787+G789</f>
        <v>1100520</v>
      </c>
      <c r="H786" s="7">
        <f t="shared" si="402"/>
        <v>32710</v>
      </c>
      <c r="I786" s="7">
        <f t="shared" si="402"/>
        <v>1133230</v>
      </c>
      <c r="J786" s="7">
        <f t="shared" si="402"/>
        <v>1133230</v>
      </c>
      <c r="K786" s="7">
        <f t="shared" si="402"/>
        <v>-1133230</v>
      </c>
      <c r="L786" s="7">
        <f t="shared" si="402"/>
        <v>0</v>
      </c>
      <c r="M786" s="13"/>
      <c r="N786" s="13"/>
    </row>
    <row r="787" spans="2:14" ht="12.75">
      <c r="B787" s="15" t="s">
        <v>510</v>
      </c>
      <c r="C787" s="5" t="s">
        <v>61</v>
      </c>
      <c r="D787" s="6" t="s">
        <v>52</v>
      </c>
      <c r="E787" s="6" t="s">
        <v>407</v>
      </c>
      <c r="F787" s="5"/>
      <c r="G787" s="7">
        <f t="shared" si="400"/>
        <v>1100520</v>
      </c>
      <c r="H787" s="7">
        <f t="shared" si="400"/>
        <v>32710</v>
      </c>
      <c r="I787" s="7">
        <f t="shared" si="400"/>
        <v>1133230</v>
      </c>
      <c r="J787" s="7">
        <f t="shared" si="400"/>
        <v>1133230</v>
      </c>
      <c r="K787" s="7">
        <f t="shared" si="401"/>
        <v>-1133230</v>
      </c>
      <c r="L787" s="7">
        <f t="shared" si="401"/>
        <v>0</v>
      </c>
      <c r="M787" s="13"/>
      <c r="N787" s="13"/>
    </row>
    <row r="788" spans="2:14" ht="36">
      <c r="B788" s="15" t="s">
        <v>104</v>
      </c>
      <c r="C788" s="5" t="s">
        <v>61</v>
      </c>
      <c r="D788" s="6" t="s">
        <v>52</v>
      </c>
      <c r="E788" s="6" t="s">
        <v>407</v>
      </c>
      <c r="F788" s="5" t="s">
        <v>90</v>
      </c>
      <c r="G788" s="7">
        <v>1100520</v>
      </c>
      <c r="H788" s="7">
        <f>I788-G788</f>
        <v>32710</v>
      </c>
      <c r="I788" s="7">
        <f>870380+262850</f>
        <v>1133230</v>
      </c>
      <c r="J788" s="7">
        <f>870380+262850</f>
        <v>1133230</v>
      </c>
      <c r="K788" s="7">
        <f>L788-J788</f>
        <v>-1133230</v>
      </c>
      <c r="L788" s="7">
        <v>0</v>
      </c>
      <c r="M788" s="13"/>
      <c r="N788" s="13"/>
    </row>
    <row r="789" spans="2:14" ht="12.75" hidden="1">
      <c r="B789" s="15" t="s">
        <v>581</v>
      </c>
      <c r="C789" s="5" t="s">
        <v>61</v>
      </c>
      <c r="D789" s="6" t="s">
        <v>52</v>
      </c>
      <c r="E789" s="6" t="s">
        <v>582</v>
      </c>
      <c r="F789" s="5"/>
      <c r="G789" s="7">
        <f aca="true" t="shared" si="403" ref="G789:L789">G792+G790+G791</f>
        <v>0</v>
      </c>
      <c r="H789" s="7">
        <f t="shared" si="403"/>
        <v>0</v>
      </c>
      <c r="I789" s="7">
        <f t="shared" si="403"/>
        <v>0</v>
      </c>
      <c r="J789" s="7">
        <f t="shared" si="403"/>
        <v>0</v>
      </c>
      <c r="K789" s="7">
        <f t="shared" si="403"/>
        <v>0</v>
      </c>
      <c r="L789" s="7">
        <f t="shared" si="403"/>
        <v>0</v>
      </c>
      <c r="M789" s="13"/>
      <c r="N789" s="13"/>
    </row>
    <row r="790" spans="2:14" ht="36" hidden="1">
      <c r="B790" s="15" t="s">
        <v>104</v>
      </c>
      <c r="C790" s="5" t="s">
        <v>61</v>
      </c>
      <c r="D790" s="6" t="s">
        <v>52</v>
      </c>
      <c r="E790" s="6" t="s">
        <v>582</v>
      </c>
      <c r="F790" s="5" t="s">
        <v>90</v>
      </c>
      <c r="G790" s="7">
        <v>0</v>
      </c>
      <c r="H790" s="7">
        <f>I790-G790</f>
        <v>0</v>
      </c>
      <c r="I790" s="7">
        <v>0</v>
      </c>
      <c r="J790" s="7">
        <v>0</v>
      </c>
      <c r="K790" s="7">
        <f>L790-J790</f>
        <v>0</v>
      </c>
      <c r="L790" s="7">
        <v>0</v>
      </c>
      <c r="M790" s="13"/>
      <c r="N790" s="13"/>
    </row>
    <row r="791" spans="2:14" ht="24" hidden="1">
      <c r="B791" s="15" t="s">
        <v>105</v>
      </c>
      <c r="C791" s="5" t="s">
        <v>61</v>
      </c>
      <c r="D791" s="6" t="s">
        <v>52</v>
      </c>
      <c r="E791" s="6" t="s">
        <v>582</v>
      </c>
      <c r="F791" s="5" t="s">
        <v>192</v>
      </c>
      <c r="G791" s="7">
        <v>0</v>
      </c>
      <c r="H791" s="7">
        <f>I791-G791</f>
        <v>0</v>
      </c>
      <c r="I791" s="7">
        <v>0</v>
      </c>
      <c r="J791" s="7">
        <v>0</v>
      </c>
      <c r="K791" s="7">
        <f>L791-J791</f>
        <v>0</v>
      </c>
      <c r="L791" s="7">
        <v>0</v>
      </c>
      <c r="M791" s="13"/>
      <c r="N791" s="13"/>
    </row>
    <row r="792" spans="2:14" ht="12.75" hidden="1">
      <c r="B792" s="15" t="s">
        <v>108</v>
      </c>
      <c r="C792" s="5" t="s">
        <v>61</v>
      </c>
      <c r="D792" s="6" t="s">
        <v>52</v>
      </c>
      <c r="E792" s="6" t="s">
        <v>582</v>
      </c>
      <c r="F792" s="5" t="s">
        <v>189</v>
      </c>
      <c r="G792" s="7">
        <v>0</v>
      </c>
      <c r="H792" s="7">
        <f>I792-G792</f>
        <v>0</v>
      </c>
      <c r="I792" s="7">
        <v>0</v>
      </c>
      <c r="J792" s="7">
        <v>0</v>
      </c>
      <c r="K792" s="7">
        <f>L792-J792</f>
        <v>0</v>
      </c>
      <c r="L792" s="7">
        <v>0</v>
      </c>
      <c r="M792" s="13"/>
      <c r="N792" s="13"/>
    </row>
    <row r="793" spans="2:14" ht="24">
      <c r="B793" s="15" t="s">
        <v>352</v>
      </c>
      <c r="C793" s="5" t="s">
        <v>61</v>
      </c>
      <c r="D793" s="6" t="s">
        <v>52</v>
      </c>
      <c r="E793" s="6" t="s">
        <v>274</v>
      </c>
      <c r="F793" s="5"/>
      <c r="G793" s="7">
        <f aca="true" t="shared" si="404" ref="G793:L793">G794</f>
        <v>4026650</v>
      </c>
      <c r="H793" s="7">
        <f t="shared" si="404"/>
        <v>468250</v>
      </c>
      <c r="I793" s="7">
        <f t="shared" si="404"/>
        <v>4494900</v>
      </c>
      <c r="J793" s="7">
        <f t="shared" si="404"/>
        <v>4494900</v>
      </c>
      <c r="K793" s="7">
        <f t="shared" si="404"/>
        <v>-4494900</v>
      </c>
      <c r="L793" s="7">
        <f t="shared" si="404"/>
        <v>0</v>
      </c>
      <c r="M793" s="13"/>
      <c r="N793" s="13"/>
    </row>
    <row r="794" spans="2:14" ht="24">
      <c r="B794" s="15" t="s">
        <v>353</v>
      </c>
      <c r="C794" s="5" t="s">
        <v>61</v>
      </c>
      <c r="D794" s="6" t="s">
        <v>52</v>
      </c>
      <c r="E794" s="6" t="s">
        <v>408</v>
      </c>
      <c r="F794" s="5"/>
      <c r="G794" s="7">
        <f aca="true" t="shared" si="405" ref="G794:L794">G795+G796+G797</f>
        <v>4026650</v>
      </c>
      <c r="H794" s="7">
        <f t="shared" si="405"/>
        <v>468250</v>
      </c>
      <c r="I794" s="7">
        <f t="shared" si="405"/>
        <v>4494900</v>
      </c>
      <c r="J794" s="7">
        <f t="shared" si="405"/>
        <v>4494900</v>
      </c>
      <c r="K794" s="7">
        <f t="shared" si="405"/>
        <v>-4494900</v>
      </c>
      <c r="L794" s="7">
        <f t="shared" si="405"/>
        <v>0</v>
      </c>
      <c r="M794" s="13"/>
      <c r="N794" s="13"/>
    </row>
    <row r="795" spans="2:14" ht="36">
      <c r="B795" s="15" t="s">
        <v>104</v>
      </c>
      <c r="C795" s="5" t="s">
        <v>61</v>
      </c>
      <c r="D795" s="6" t="s">
        <v>52</v>
      </c>
      <c r="E795" s="6" t="s">
        <v>408</v>
      </c>
      <c r="F795" s="5" t="s">
        <v>90</v>
      </c>
      <c r="G795" s="7">
        <v>3910300</v>
      </c>
      <c r="H795" s="7">
        <f>I795-G795</f>
        <v>584600</v>
      </c>
      <c r="I795" s="7">
        <f>3452300+1042600</f>
        <v>4494900</v>
      </c>
      <c r="J795" s="7">
        <f>3452300+1042600</f>
        <v>4494900</v>
      </c>
      <c r="K795" s="7">
        <f>L795-J795</f>
        <v>-4494900</v>
      </c>
      <c r="L795" s="7">
        <v>0</v>
      </c>
      <c r="M795" s="13"/>
      <c r="N795" s="13"/>
    </row>
    <row r="796" spans="2:14" ht="24">
      <c r="B796" s="15" t="s">
        <v>105</v>
      </c>
      <c r="C796" s="5" t="s">
        <v>61</v>
      </c>
      <c r="D796" s="6" t="s">
        <v>52</v>
      </c>
      <c r="E796" s="6" t="s">
        <v>408</v>
      </c>
      <c r="F796" s="5" t="s">
        <v>192</v>
      </c>
      <c r="G796" s="7">
        <v>116350</v>
      </c>
      <c r="H796" s="7">
        <f>I796-G796</f>
        <v>-116350</v>
      </c>
      <c r="I796" s="7">
        <v>0</v>
      </c>
      <c r="J796" s="7">
        <v>0</v>
      </c>
      <c r="K796" s="7">
        <f>L796-J796</f>
        <v>0</v>
      </c>
      <c r="L796" s="7">
        <v>0</v>
      </c>
      <c r="M796" s="13"/>
      <c r="N796" s="13"/>
    </row>
    <row r="797" spans="2:14" ht="12.75" hidden="1">
      <c r="B797" s="15" t="s">
        <v>108</v>
      </c>
      <c r="C797" s="5" t="s">
        <v>61</v>
      </c>
      <c r="D797" s="6" t="s">
        <v>52</v>
      </c>
      <c r="E797" s="6" t="s">
        <v>408</v>
      </c>
      <c r="F797" s="5" t="s">
        <v>189</v>
      </c>
      <c r="G797" s="7">
        <v>0</v>
      </c>
      <c r="H797" s="7">
        <f>I797-G797</f>
        <v>0</v>
      </c>
      <c r="I797" s="7">
        <v>0</v>
      </c>
      <c r="J797" s="7">
        <v>0</v>
      </c>
      <c r="K797" s="7">
        <f>L797-J797</f>
        <v>0</v>
      </c>
      <c r="L797" s="7">
        <v>0</v>
      </c>
      <c r="M797" s="13"/>
      <c r="N797" s="13"/>
    </row>
    <row r="798" spans="2:14" ht="24" hidden="1">
      <c r="B798" s="15" t="s">
        <v>657</v>
      </c>
      <c r="C798" s="5" t="s">
        <v>61</v>
      </c>
      <c r="D798" s="6" t="s">
        <v>52</v>
      </c>
      <c r="E798" s="6" t="s">
        <v>629</v>
      </c>
      <c r="F798" s="5"/>
      <c r="G798" s="7">
        <f aca="true" t="shared" si="406" ref="G798:J801">G799</f>
        <v>0</v>
      </c>
      <c r="H798" s="7">
        <f t="shared" si="406"/>
        <v>0</v>
      </c>
      <c r="I798" s="7">
        <f t="shared" si="406"/>
        <v>0</v>
      </c>
      <c r="J798" s="7">
        <f t="shared" si="406"/>
        <v>0</v>
      </c>
      <c r="K798" s="7">
        <f aca="true" t="shared" si="407" ref="K798:L801">K799</f>
        <v>0</v>
      </c>
      <c r="L798" s="7">
        <f t="shared" si="407"/>
        <v>0</v>
      </c>
      <c r="M798" s="13"/>
      <c r="N798" s="13"/>
    </row>
    <row r="799" spans="2:14" ht="12.75" hidden="1">
      <c r="B799" s="15" t="s">
        <v>658</v>
      </c>
      <c r="C799" s="5" t="s">
        <v>61</v>
      </c>
      <c r="D799" s="6" t="s">
        <v>52</v>
      </c>
      <c r="E799" s="6" t="s">
        <v>631</v>
      </c>
      <c r="F799" s="5"/>
      <c r="G799" s="7">
        <f t="shared" si="406"/>
        <v>0</v>
      </c>
      <c r="H799" s="7">
        <f t="shared" si="406"/>
        <v>0</v>
      </c>
      <c r="I799" s="7">
        <f t="shared" si="406"/>
        <v>0</v>
      </c>
      <c r="J799" s="7">
        <f t="shared" si="406"/>
        <v>0</v>
      </c>
      <c r="K799" s="7">
        <f t="shared" si="407"/>
        <v>0</v>
      </c>
      <c r="L799" s="7">
        <f t="shared" si="407"/>
        <v>0</v>
      </c>
      <c r="M799" s="13"/>
      <c r="N799" s="13"/>
    </row>
    <row r="800" spans="2:14" ht="24" hidden="1">
      <c r="B800" s="15" t="s">
        <v>636</v>
      </c>
      <c r="C800" s="5" t="s">
        <v>61</v>
      </c>
      <c r="D800" s="6" t="s">
        <v>52</v>
      </c>
      <c r="E800" s="6" t="s">
        <v>637</v>
      </c>
      <c r="F800" s="5"/>
      <c r="G800" s="7">
        <f t="shared" si="406"/>
        <v>0</v>
      </c>
      <c r="H800" s="7">
        <f t="shared" si="406"/>
        <v>0</v>
      </c>
      <c r="I800" s="7">
        <f t="shared" si="406"/>
        <v>0</v>
      </c>
      <c r="J800" s="7">
        <f t="shared" si="406"/>
        <v>0</v>
      </c>
      <c r="K800" s="7">
        <f t="shared" si="407"/>
        <v>0</v>
      </c>
      <c r="L800" s="7">
        <f t="shared" si="407"/>
        <v>0</v>
      </c>
      <c r="M800" s="13"/>
      <c r="N800" s="13"/>
    </row>
    <row r="801" spans="2:14" ht="12.75" hidden="1">
      <c r="B801" s="15" t="s">
        <v>768</v>
      </c>
      <c r="C801" s="5" t="s">
        <v>61</v>
      </c>
      <c r="D801" s="6" t="s">
        <v>52</v>
      </c>
      <c r="E801" s="6" t="s">
        <v>641</v>
      </c>
      <c r="F801" s="5"/>
      <c r="G801" s="7">
        <f t="shared" si="406"/>
        <v>0</v>
      </c>
      <c r="H801" s="7">
        <f t="shared" si="406"/>
        <v>0</v>
      </c>
      <c r="I801" s="7">
        <f t="shared" si="406"/>
        <v>0</v>
      </c>
      <c r="J801" s="7">
        <f t="shared" si="406"/>
        <v>0</v>
      </c>
      <c r="K801" s="7">
        <f t="shared" si="407"/>
        <v>0</v>
      </c>
      <c r="L801" s="7">
        <f t="shared" si="407"/>
        <v>0</v>
      </c>
      <c r="M801" s="13"/>
      <c r="N801" s="13"/>
    </row>
    <row r="802" spans="2:14" ht="24" hidden="1">
      <c r="B802" s="15" t="s">
        <v>105</v>
      </c>
      <c r="C802" s="5" t="s">
        <v>61</v>
      </c>
      <c r="D802" s="6" t="s">
        <v>52</v>
      </c>
      <c r="E802" s="6" t="s">
        <v>641</v>
      </c>
      <c r="F802" s="5" t="s">
        <v>192</v>
      </c>
      <c r="G802" s="7">
        <v>0</v>
      </c>
      <c r="H802" s="7">
        <f>I802-G802</f>
        <v>0</v>
      </c>
      <c r="I802" s="7">
        <v>0</v>
      </c>
      <c r="J802" s="7">
        <v>0</v>
      </c>
      <c r="K802" s="7">
        <f>L802-J802</f>
        <v>0</v>
      </c>
      <c r="L802" s="7">
        <v>0</v>
      </c>
      <c r="M802" s="13"/>
      <c r="N802" s="13"/>
    </row>
    <row r="803" spans="2:14" ht="12.75">
      <c r="B803" s="15" t="s">
        <v>183</v>
      </c>
      <c r="C803" s="5" t="s">
        <v>40</v>
      </c>
      <c r="D803" s="6"/>
      <c r="E803" s="6"/>
      <c r="F803" s="5"/>
      <c r="G803" s="7">
        <f aca="true" t="shared" si="408" ref="G803:L803">G829+G804+G810</f>
        <v>16977487.98</v>
      </c>
      <c r="H803" s="7">
        <f t="shared" si="408"/>
        <v>8245603.86</v>
      </c>
      <c r="I803" s="7">
        <f t="shared" si="408"/>
        <v>25223091.84</v>
      </c>
      <c r="J803" s="7">
        <f t="shared" si="408"/>
        <v>22982287.759999998</v>
      </c>
      <c r="K803" s="7">
        <f t="shared" si="408"/>
        <v>-22982287.759999998</v>
      </c>
      <c r="L803" s="7">
        <f t="shared" si="408"/>
        <v>0</v>
      </c>
      <c r="M803" s="13"/>
      <c r="N803" s="13"/>
    </row>
    <row r="804" spans="2:14" ht="12.75">
      <c r="B804" s="15" t="s">
        <v>0</v>
      </c>
      <c r="C804" s="5" t="s">
        <v>40</v>
      </c>
      <c r="D804" s="6" t="s">
        <v>49</v>
      </c>
      <c r="E804" s="6"/>
      <c r="F804" s="5"/>
      <c r="G804" s="7">
        <f aca="true" t="shared" si="409" ref="G804:J808">G805</f>
        <v>1122482</v>
      </c>
      <c r="H804" s="7">
        <f t="shared" si="409"/>
        <v>-1122482</v>
      </c>
      <c r="I804" s="7">
        <f t="shared" si="409"/>
        <v>0</v>
      </c>
      <c r="J804" s="7">
        <f t="shared" si="409"/>
        <v>0</v>
      </c>
      <c r="K804" s="7">
        <f aca="true" t="shared" si="410" ref="K804:L808">K805</f>
        <v>0</v>
      </c>
      <c r="L804" s="7">
        <f t="shared" si="410"/>
        <v>0</v>
      </c>
      <c r="M804" s="13"/>
      <c r="N804" s="13"/>
    </row>
    <row r="805" spans="2:14" ht="24">
      <c r="B805" s="15" t="s">
        <v>318</v>
      </c>
      <c r="C805" s="5" t="s">
        <v>40</v>
      </c>
      <c r="D805" s="6" t="s">
        <v>49</v>
      </c>
      <c r="E805" s="6" t="s">
        <v>250</v>
      </c>
      <c r="F805" s="5"/>
      <c r="G805" s="7">
        <f t="shared" si="409"/>
        <v>1122482</v>
      </c>
      <c r="H805" s="7">
        <f t="shared" si="409"/>
        <v>-1122482</v>
      </c>
      <c r="I805" s="7">
        <f t="shared" si="409"/>
        <v>0</v>
      </c>
      <c r="J805" s="7">
        <f t="shared" si="409"/>
        <v>0</v>
      </c>
      <c r="K805" s="7">
        <f t="shared" si="410"/>
        <v>0</v>
      </c>
      <c r="L805" s="7">
        <f t="shared" si="410"/>
        <v>0</v>
      </c>
      <c r="M805" s="13"/>
      <c r="N805" s="13"/>
    </row>
    <row r="806" spans="2:14" ht="24">
      <c r="B806" s="15" t="s">
        <v>338</v>
      </c>
      <c r="C806" s="5" t="s">
        <v>40</v>
      </c>
      <c r="D806" s="6" t="s">
        <v>49</v>
      </c>
      <c r="E806" s="6" t="s">
        <v>251</v>
      </c>
      <c r="F806" s="5"/>
      <c r="G806" s="7">
        <f t="shared" si="409"/>
        <v>1122482</v>
      </c>
      <c r="H806" s="7">
        <f t="shared" si="409"/>
        <v>-1122482</v>
      </c>
      <c r="I806" s="7">
        <f t="shared" si="409"/>
        <v>0</v>
      </c>
      <c r="J806" s="7">
        <f t="shared" si="409"/>
        <v>0</v>
      </c>
      <c r="K806" s="7">
        <f t="shared" si="410"/>
        <v>0</v>
      </c>
      <c r="L806" s="7">
        <f t="shared" si="410"/>
        <v>0</v>
      </c>
      <c r="M806" s="13"/>
      <c r="N806" s="13"/>
    </row>
    <row r="807" spans="2:14" ht="24">
      <c r="B807" s="15" t="s">
        <v>339</v>
      </c>
      <c r="C807" s="5" t="s">
        <v>40</v>
      </c>
      <c r="D807" s="6" t="s">
        <v>49</v>
      </c>
      <c r="E807" s="6" t="s">
        <v>252</v>
      </c>
      <c r="F807" s="5"/>
      <c r="G807" s="7">
        <f t="shared" si="409"/>
        <v>1122482</v>
      </c>
      <c r="H807" s="7">
        <f t="shared" si="409"/>
        <v>-1122482</v>
      </c>
      <c r="I807" s="7">
        <f t="shared" si="409"/>
        <v>0</v>
      </c>
      <c r="J807" s="7">
        <f t="shared" si="409"/>
        <v>0</v>
      </c>
      <c r="K807" s="7">
        <f t="shared" si="410"/>
        <v>0</v>
      </c>
      <c r="L807" s="7">
        <f t="shared" si="410"/>
        <v>0</v>
      </c>
      <c r="M807" s="13"/>
      <c r="N807" s="13"/>
    </row>
    <row r="808" spans="2:14" ht="12.75">
      <c r="B808" s="15" t="s">
        <v>340</v>
      </c>
      <c r="C808" s="5" t="s">
        <v>40</v>
      </c>
      <c r="D808" s="6" t="s">
        <v>49</v>
      </c>
      <c r="E808" s="6" t="s">
        <v>253</v>
      </c>
      <c r="F808" s="5"/>
      <c r="G808" s="7">
        <f t="shared" si="409"/>
        <v>1122482</v>
      </c>
      <c r="H808" s="7">
        <f t="shared" si="409"/>
        <v>-1122482</v>
      </c>
      <c r="I808" s="7">
        <f t="shared" si="409"/>
        <v>0</v>
      </c>
      <c r="J808" s="7">
        <f t="shared" si="409"/>
        <v>0</v>
      </c>
      <c r="K808" s="7">
        <f t="shared" si="410"/>
        <v>0</v>
      </c>
      <c r="L808" s="7">
        <f t="shared" si="410"/>
        <v>0</v>
      </c>
      <c r="M808" s="13"/>
      <c r="N808" s="13"/>
    </row>
    <row r="809" spans="2:14" ht="12.75">
      <c r="B809" s="15" t="s">
        <v>110</v>
      </c>
      <c r="C809" s="5" t="s">
        <v>40</v>
      </c>
      <c r="D809" s="6" t="s">
        <v>49</v>
      </c>
      <c r="E809" s="6" t="s">
        <v>253</v>
      </c>
      <c r="F809" s="5" t="s">
        <v>196</v>
      </c>
      <c r="G809" s="7">
        <v>1122482</v>
      </c>
      <c r="H809" s="7">
        <f>I809-G809</f>
        <v>-1122482</v>
      </c>
      <c r="I809" s="7">
        <v>0</v>
      </c>
      <c r="J809" s="7">
        <v>0</v>
      </c>
      <c r="K809" s="7">
        <f>L809-J809</f>
        <v>0</v>
      </c>
      <c r="L809" s="7">
        <v>0</v>
      </c>
      <c r="M809" s="13"/>
      <c r="N809" s="13"/>
    </row>
    <row r="810" spans="2:14" ht="12.75">
      <c r="B810" s="15" t="s">
        <v>26</v>
      </c>
      <c r="C810" s="5" t="s">
        <v>40</v>
      </c>
      <c r="D810" s="6" t="s">
        <v>51</v>
      </c>
      <c r="E810" s="6"/>
      <c r="F810" s="5"/>
      <c r="G810" s="7">
        <f aca="true" t="shared" si="411" ref="G810:H812">G811</f>
        <v>9039329.370000001</v>
      </c>
      <c r="H810" s="7">
        <f t="shared" si="411"/>
        <v>3881262.4699999997</v>
      </c>
      <c r="I810" s="7">
        <f aca="true" t="shared" si="412" ref="I810:J812">I811</f>
        <v>12920591.84</v>
      </c>
      <c r="J810" s="7">
        <f t="shared" si="412"/>
        <v>10687887.76</v>
      </c>
      <c r="K810" s="7">
        <f aca="true" t="shared" si="413" ref="K810:L812">K811</f>
        <v>-10687887.76</v>
      </c>
      <c r="L810" s="7">
        <f t="shared" si="413"/>
        <v>0</v>
      </c>
      <c r="M810" s="13"/>
      <c r="N810" s="13"/>
    </row>
    <row r="811" spans="2:14" ht="36">
      <c r="B811" s="15" t="s">
        <v>327</v>
      </c>
      <c r="C811" s="5" t="s">
        <v>40</v>
      </c>
      <c r="D811" s="6" t="s">
        <v>51</v>
      </c>
      <c r="E811" s="6" t="s">
        <v>255</v>
      </c>
      <c r="F811" s="5"/>
      <c r="G811" s="7">
        <f t="shared" si="411"/>
        <v>9039329.370000001</v>
      </c>
      <c r="H811" s="7">
        <f t="shared" si="411"/>
        <v>3881262.4699999997</v>
      </c>
      <c r="I811" s="7">
        <f t="shared" si="412"/>
        <v>12920591.84</v>
      </c>
      <c r="J811" s="7">
        <f t="shared" si="412"/>
        <v>10687887.76</v>
      </c>
      <c r="K811" s="7">
        <f t="shared" si="413"/>
        <v>-10687887.76</v>
      </c>
      <c r="L811" s="7">
        <f t="shared" si="413"/>
        <v>0</v>
      </c>
      <c r="M811" s="13"/>
      <c r="N811" s="13"/>
    </row>
    <row r="812" spans="2:14" ht="12.75">
      <c r="B812" s="15" t="s">
        <v>341</v>
      </c>
      <c r="C812" s="5" t="s">
        <v>40</v>
      </c>
      <c r="D812" s="6" t="s">
        <v>51</v>
      </c>
      <c r="E812" s="6" t="s">
        <v>257</v>
      </c>
      <c r="F812" s="5"/>
      <c r="G812" s="7">
        <f t="shared" si="411"/>
        <v>9039329.370000001</v>
      </c>
      <c r="H812" s="7">
        <f t="shared" si="411"/>
        <v>3881262.4699999997</v>
      </c>
      <c r="I812" s="7">
        <f t="shared" si="412"/>
        <v>12920591.84</v>
      </c>
      <c r="J812" s="7">
        <f t="shared" si="412"/>
        <v>10687887.76</v>
      </c>
      <c r="K812" s="7">
        <f t="shared" si="413"/>
        <v>-10687887.76</v>
      </c>
      <c r="L812" s="7">
        <f t="shared" si="413"/>
        <v>0</v>
      </c>
      <c r="M812" s="13"/>
      <c r="N812" s="13"/>
    </row>
    <row r="813" spans="2:14" ht="24">
      <c r="B813" s="15" t="s">
        <v>168</v>
      </c>
      <c r="C813" s="5" t="s">
        <v>40</v>
      </c>
      <c r="D813" s="6" t="s">
        <v>51</v>
      </c>
      <c r="E813" s="6" t="s">
        <v>258</v>
      </c>
      <c r="F813" s="5"/>
      <c r="G813" s="7">
        <f aca="true" t="shared" si="414" ref="G813:L813">G814+G817+G825+G821+G823+G827+G819</f>
        <v>9039329.370000001</v>
      </c>
      <c r="H813" s="7">
        <f t="shared" si="414"/>
        <v>3881262.4699999997</v>
      </c>
      <c r="I813" s="7">
        <f t="shared" si="414"/>
        <v>12920591.84</v>
      </c>
      <c r="J813" s="7">
        <f t="shared" si="414"/>
        <v>10687887.76</v>
      </c>
      <c r="K813" s="7">
        <f t="shared" si="414"/>
        <v>-10687887.76</v>
      </c>
      <c r="L813" s="7">
        <f t="shared" si="414"/>
        <v>0</v>
      </c>
      <c r="M813" s="13"/>
      <c r="N813" s="13"/>
    </row>
    <row r="814" spans="2:14" ht="36">
      <c r="B814" s="15" t="s">
        <v>342</v>
      </c>
      <c r="C814" s="5" t="s">
        <v>40</v>
      </c>
      <c r="D814" s="6" t="s">
        <v>51</v>
      </c>
      <c r="E814" s="6" t="s">
        <v>259</v>
      </c>
      <c r="F814" s="5"/>
      <c r="G814" s="7">
        <f aca="true" t="shared" si="415" ref="G814:L814">G816+G815</f>
        <v>5327400</v>
      </c>
      <c r="H814" s="7">
        <f t="shared" si="415"/>
        <v>3492500</v>
      </c>
      <c r="I814" s="7">
        <f t="shared" si="415"/>
        <v>8819900</v>
      </c>
      <c r="J814" s="7">
        <f t="shared" si="415"/>
        <v>8288500</v>
      </c>
      <c r="K814" s="7">
        <f t="shared" si="415"/>
        <v>-8288500</v>
      </c>
      <c r="L814" s="7">
        <f t="shared" si="415"/>
        <v>0</v>
      </c>
      <c r="M814" s="13"/>
      <c r="N814" s="13"/>
    </row>
    <row r="815" spans="2:14" ht="24" hidden="1">
      <c r="B815" s="15" t="s">
        <v>105</v>
      </c>
      <c r="C815" s="5" t="s">
        <v>40</v>
      </c>
      <c r="D815" s="6" t="s">
        <v>51</v>
      </c>
      <c r="E815" s="6" t="s">
        <v>259</v>
      </c>
      <c r="F815" s="5" t="s">
        <v>192</v>
      </c>
      <c r="G815" s="7">
        <v>0</v>
      </c>
      <c r="H815" s="7">
        <f>I815-G815</f>
        <v>0</v>
      </c>
      <c r="I815" s="7">
        <v>0</v>
      </c>
      <c r="J815" s="7">
        <v>0</v>
      </c>
      <c r="K815" s="7">
        <f>L815-J815</f>
        <v>0</v>
      </c>
      <c r="L815" s="7">
        <v>0</v>
      </c>
      <c r="M815" s="13"/>
      <c r="N815" s="13"/>
    </row>
    <row r="816" spans="2:14" ht="12.75">
      <c r="B816" s="15" t="s">
        <v>110</v>
      </c>
      <c r="C816" s="5" t="s">
        <v>40</v>
      </c>
      <c r="D816" s="6" t="s">
        <v>51</v>
      </c>
      <c r="E816" s="6" t="s">
        <v>259</v>
      </c>
      <c r="F816" s="5" t="s">
        <v>196</v>
      </c>
      <c r="G816" s="7">
        <v>5327400</v>
      </c>
      <c r="H816" s="7">
        <f>I816-G816</f>
        <v>3492500</v>
      </c>
      <c r="I816" s="7">
        <v>8819900</v>
      </c>
      <c r="J816" s="7">
        <v>8288500</v>
      </c>
      <c r="K816" s="7">
        <f>L816-J816</f>
        <v>-8288500</v>
      </c>
      <c r="L816" s="7">
        <v>0</v>
      </c>
      <c r="M816" s="13"/>
      <c r="N816" s="13"/>
    </row>
    <row r="817" spans="2:14" ht="36">
      <c r="B817" s="15" t="s">
        <v>236</v>
      </c>
      <c r="C817" s="5" t="s">
        <v>40</v>
      </c>
      <c r="D817" s="6" t="s">
        <v>51</v>
      </c>
      <c r="E817" s="6" t="s">
        <v>260</v>
      </c>
      <c r="F817" s="5"/>
      <c r="G817" s="7">
        <f aca="true" t="shared" si="416" ref="G817:L817">G818</f>
        <v>2612700</v>
      </c>
      <c r="H817" s="7">
        <f t="shared" si="416"/>
        <v>-641600</v>
      </c>
      <c r="I817" s="7">
        <f t="shared" si="416"/>
        <v>1971100</v>
      </c>
      <c r="J817" s="7">
        <f t="shared" si="416"/>
        <v>0</v>
      </c>
      <c r="K817" s="7">
        <f t="shared" si="416"/>
        <v>0</v>
      </c>
      <c r="L817" s="7">
        <f t="shared" si="416"/>
        <v>0</v>
      </c>
      <c r="M817" s="13"/>
      <c r="N817" s="13"/>
    </row>
    <row r="818" spans="2:14" ht="12.75">
      <c r="B818" s="15" t="s">
        <v>110</v>
      </c>
      <c r="C818" s="5" t="s">
        <v>40</v>
      </c>
      <c r="D818" s="6" t="s">
        <v>51</v>
      </c>
      <c r="E818" s="6" t="s">
        <v>260</v>
      </c>
      <c r="F818" s="5" t="s">
        <v>196</v>
      </c>
      <c r="G818" s="7">
        <v>2612700</v>
      </c>
      <c r="H818" s="7">
        <f>I818-G818</f>
        <v>-641600</v>
      </c>
      <c r="I818" s="7">
        <v>1971100</v>
      </c>
      <c r="J818" s="7">
        <v>0</v>
      </c>
      <c r="K818" s="7">
        <f>L818-J818</f>
        <v>0</v>
      </c>
      <c r="L818" s="7">
        <v>0</v>
      </c>
      <c r="M818" s="13"/>
      <c r="N818" s="13"/>
    </row>
    <row r="819" spans="2:14" ht="24" hidden="1">
      <c r="B819" s="15" t="s">
        <v>618</v>
      </c>
      <c r="C819" s="5" t="s">
        <v>40</v>
      </c>
      <c r="D819" s="6" t="s">
        <v>51</v>
      </c>
      <c r="E819" s="6" t="s">
        <v>619</v>
      </c>
      <c r="F819" s="5"/>
      <c r="G819" s="7">
        <f aca="true" t="shared" si="417" ref="G819:L819">G820</f>
        <v>0</v>
      </c>
      <c r="H819" s="7">
        <f t="shared" si="417"/>
        <v>0</v>
      </c>
      <c r="I819" s="7">
        <f t="shared" si="417"/>
        <v>0</v>
      </c>
      <c r="J819" s="7">
        <f t="shared" si="417"/>
        <v>0</v>
      </c>
      <c r="K819" s="7">
        <f t="shared" si="417"/>
        <v>0</v>
      </c>
      <c r="L819" s="7">
        <f t="shared" si="417"/>
        <v>0</v>
      </c>
      <c r="M819" s="13"/>
      <c r="N819" s="13"/>
    </row>
    <row r="820" spans="2:14" ht="12.75" hidden="1">
      <c r="B820" s="15" t="s">
        <v>110</v>
      </c>
      <c r="C820" s="5" t="s">
        <v>40</v>
      </c>
      <c r="D820" s="6" t="s">
        <v>51</v>
      </c>
      <c r="E820" s="6" t="s">
        <v>619</v>
      </c>
      <c r="F820" s="5" t="s">
        <v>196</v>
      </c>
      <c r="G820" s="7">
        <f>79693.88-1593.88-78100</f>
        <v>0</v>
      </c>
      <c r="H820" s="7">
        <f>I820-G820</f>
        <v>0</v>
      </c>
      <c r="I820" s="7">
        <f>79693.88-1593.88-78100</f>
        <v>0</v>
      </c>
      <c r="J820" s="7">
        <f>79693.88-1593.88-78100</f>
        <v>0</v>
      </c>
      <c r="K820" s="7">
        <f>L820-J820</f>
        <v>0</v>
      </c>
      <c r="L820" s="7">
        <f>79693.88-1593.88-78100</f>
        <v>0</v>
      </c>
      <c r="M820" s="13"/>
      <c r="N820" s="13"/>
    </row>
    <row r="821" spans="2:14" ht="24" hidden="1">
      <c r="B821" s="15" t="s">
        <v>460</v>
      </c>
      <c r="C821" s="5" t="s">
        <v>40</v>
      </c>
      <c r="D821" s="6" t="s">
        <v>51</v>
      </c>
      <c r="E821" s="6" t="s">
        <v>398</v>
      </c>
      <c r="F821" s="5"/>
      <c r="G821" s="7">
        <f aca="true" t="shared" si="418" ref="G821:L821">G822</f>
        <v>0</v>
      </c>
      <c r="H821" s="7">
        <f t="shared" si="418"/>
        <v>0</v>
      </c>
      <c r="I821" s="7">
        <f t="shared" si="418"/>
        <v>0</v>
      </c>
      <c r="J821" s="7">
        <f t="shared" si="418"/>
        <v>0</v>
      </c>
      <c r="K821" s="7">
        <f t="shared" si="418"/>
        <v>0</v>
      </c>
      <c r="L821" s="7">
        <f t="shared" si="418"/>
        <v>0</v>
      </c>
      <c r="M821" s="13"/>
      <c r="N821" s="13"/>
    </row>
    <row r="822" spans="2:14" ht="12.75" hidden="1">
      <c r="B822" s="15" t="s">
        <v>110</v>
      </c>
      <c r="C822" s="5" t="s">
        <v>40</v>
      </c>
      <c r="D822" s="6" t="s">
        <v>51</v>
      </c>
      <c r="E822" s="6" t="s">
        <v>398</v>
      </c>
      <c r="F822" s="5" t="s">
        <v>196</v>
      </c>
      <c r="G822" s="7">
        <f>2535409.09-1718055-17354.09-800000</f>
        <v>0</v>
      </c>
      <c r="H822" s="7">
        <f>I822-G822</f>
        <v>0</v>
      </c>
      <c r="I822" s="7">
        <f>2535409.09-1718055-17354.09-800000</f>
        <v>0</v>
      </c>
      <c r="J822" s="7">
        <f>2535409.09-1718055-17354.09-800000</f>
        <v>0</v>
      </c>
      <c r="K822" s="7">
        <f>L822-J822</f>
        <v>0</v>
      </c>
      <c r="L822" s="7">
        <f>2535409.09-1718055-17354.09-800000</f>
        <v>0</v>
      </c>
      <c r="M822" s="13"/>
      <c r="N822" s="13"/>
    </row>
    <row r="823" spans="2:14" ht="24" hidden="1">
      <c r="B823" s="15" t="s">
        <v>201</v>
      </c>
      <c r="C823" s="5" t="s">
        <v>40</v>
      </c>
      <c r="D823" s="6" t="s">
        <v>51</v>
      </c>
      <c r="E823" s="6" t="s">
        <v>499</v>
      </c>
      <c r="F823" s="5"/>
      <c r="G823" s="7">
        <f aca="true" t="shared" si="419" ref="G823:L823">G824</f>
        <v>0</v>
      </c>
      <c r="H823" s="7">
        <f t="shared" si="419"/>
        <v>0</v>
      </c>
      <c r="I823" s="7">
        <f t="shared" si="419"/>
        <v>0</v>
      </c>
      <c r="J823" s="7">
        <f t="shared" si="419"/>
        <v>0</v>
      </c>
      <c r="K823" s="7">
        <f t="shared" si="419"/>
        <v>0</v>
      </c>
      <c r="L823" s="7">
        <f t="shared" si="419"/>
        <v>0</v>
      </c>
      <c r="M823" s="13"/>
      <c r="N823" s="13"/>
    </row>
    <row r="824" spans="2:14" ht="12.75" hidden="1">
      <c r="B824" s="15" t="s">
        <v>110</v>
      </c>
      <c r="C824" s="5" t="s">
        <v>40</v>
      </c>
      <c r="D824" s="6" t="s">
        <v>51</v>
      </c>
      <c r="E824" s="6" t="s">
        <v>499</v>
      </c>
      <c r="F824" s="5" t="s">
        <v>196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13"/>
      <c r="N824" s="13"/>
    </row>
    <row r="825" spans="2:14" ht="24" hidden="1">
      <c r="B825" s="15" t="s">
        <v>201</v>
      </c>
      <c r="C825" s="5" t="s">
        <v>40</v>
      </c>
      <c r="D825" s="6" t="s">
        <v>51</v>
      </c>
      <c r="E825" s="6" t="s">
        <v>261</v>
      </c>
      <c r="F825" s="5"/>
      <c r="G825" s="7">
        <f aca="true" t="shared" si="420" ref="G825:L825">G826</f>
        <v>0</v>
      </c>
      <c r="H825" s="7">
        <f t="shared" si="420"/>
        <v>0</v>
      </c>
      <c r="I825" s="7">
        <f t="shared" si="420"/>
        <v>0</v>
      </c>
      <c r="J825" s="7">
        <f t="shared" si="420"/>
        <v>0</v>
      </c>
      <c r="K825" s="7">
        <f t="shared" si="420"/>
        <v>0</v>
      </c>
      <c r="L825" s="7">
        <f t="shared" si="420"/>
        <v>0</v>
      </c>
      <c r="M825" s="13"/>
      <c r="N825" s="13"/>
    </row>
    <row r="826" spans="2:14" ht="12.75" hidden="1">
      <c r="B826" s="15" t="s">
        <v>110</v>
      </c>
      <c r="C826" s="5" t="s">
        <v>40</v>
      </c>
      <c r="D826" s="6" t="s">
        <v>51</v>
      </c>
      <c r="E826" s="6" t="s">
        <v>261</v>
      </c>
      <c r="F826" s="5" t="s">
        <v>196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13"/>
      <c r="N826" s="13"/>
    </row>
    <row r="827" spans="2:14" ht="24">
      <c r="B827" s="15" t="s">
        <v>620</v>
      </c>
      <c r="C827" s="5" t="s">
        <v>40</v>
      </c>
      <c r="D827" s="6" t="s">
        <v>51</v>
      </c>
      <c r="E827" s="6" t="s">
        <v>507</v>
      </c>
      <c r="F827" s="5"/>
      <c r="G827" s="7">
        <f aca="true" t="shared" si="421" ref="G827:L827">G828</f>
        <v>1099229.37</v>
      </c>
      <c r="H827" s="7">
        <f t="shared" si="421"/>
        <v>1030362.4699999997</v>
      </c>
      <c r="I827" s="7">
        <f t="shared" si="421"/>
        <v>2129591.84</v>
      </c>
      <c r="J827" s="7">
        <f t="shared" si="421"/>
        <v>2399387.76</v>
      </c>
      <c r="K827" s="7">
        <f t="shared" si="421"/>
        <v>-2399387.76</v>
      </c>
      <c r="L827" s="7">
        <f t="shared" si="421"/>
        <v>0</v>
      </c>
      <c r="M827" s="13"/>
      <c r="N827" s="13"/>
    </row>
    <row r="828" spans="2:14" ht="12.75">
      <c r="B828" s="15" t="s">
        <v>110</v>
      </c>
      <c r="C828" s="5" t="s">
        <v>40</v>
      </c>
      <c r="D828" s="6" t="s">
        <v>51</v>
      </c>
      <c r="E828" s="6" t="s">
        <v>507</v>
      </c>
      <c r="F828" s="5" t="s">
        <v>196</v>
      </c>
      <c r="G828" s="7">
        <v>1099229.37</v>
      </c>
      <c r="H828" s="7">
        <f>I828-G828</f>
        <v>1030362.4699999997</v>
      </c>
      <c r="I828" s="7">
        <f>2066130+20870+42591.84</f>
        <v>2129591.84</v>
      </c>
      <c r="J828" s="7">
        <f>2327886+23514+47987.76</f>
        <v>2399387.76</v>
      </c>
      <c r="K828" s="7">
        <f>L828-J828</f>
        <v>-2399387.76</v>
      </c>
      <c r="L828" s="7">
        <v>0</v>
      </c>
      <c r="M828" s="13"/>
      <c r="N828" s="13"/>
    </row>
    <row r="829" spans="1:14" ht="12.75">
      <c r="A829" s="9"/>
      <c r="B829" s="15" t="s">
        <v>30</v>
      </c>
      <c r="C829" s="5" t="s">
        <v>40</v>
      </c>
      <c r="D829" s="6" t="s">
        <v>52</v>
      </c>
      <c r="E829" s="6"/>
      <c r="F829" s="5"/>
      <c r="G829" s="7">
        <f aca="true" t="shared" si="422" ref="G829:L829">G837+G830</f>
        <v>6815676.609999999</v>
      </c>
      <c r="H829" s="7">
        <f t="shared" si="422"/>
        <v>5486823.390000001</v>
      </c>
      <c r="I829" s="7">
        <f t="shared" si="422"/>
        <v>12302500</v>
      </c>
      <c r="J829" s="7">
        <f t="shared" si="422"/>
        <v>12294400</v>
      </c>
      <c r="K829" s="7">
        <f t="shared" si="422"/>
        <v>-12294400</v>
      </c>
      <c r="L829" s="7">
        <f t="shared" si="422"/>
        <v>0</v>
      </c>
      <c r="M829" s="13"/>
      <c r="N829" s="13"/>
    </row>
    <row r="830" spans="2:14" ht="24">
      <c r="B830" s="15" t="s">
        <v>485</v>
      </c>
      <c r="C830" s="5" t="s">
        <v>40</v>
      </c>
      <c r="D830" s="6" t="s">
        <v>52</v>
      </c>
      <c r="E830" s="6" t="s">
        <v>333</v>
      </c>
      <c r="F830" s="5"/>
      <c r="G830" s="7">
        <f aca="true" t="shared" si="423" ref="G830:J831">G831</f>
        <v>3009876.61</v>
      </c>
      <c r="H830" s="7">
        <f t="shared" si="423"/>
        <v>3458223.39</v>
      </c>
      <c r="I830" s="7">
        <f t="shared" si="423"/>
        <v>6468100</v>
      </c>
      <c r="J830" s="7">
        <f t="shared" si="423"/>
        <v>6460000</v>
      </c>
      <c r="K830" s="7">
        <f>K831</f>
        <v>-6460000</v>
      </c>
      <c r="L830" s="7">
        <f>L831</f>
        <v>0</v>
      </c>
      <c r="M830" s="13"/>
      <c r="N830" s="13"/>
    </row>
    <row r="831" spans="2:14" ht="12.75">
      <c r="B831" s="15" t="s">
        <v>734</v>
      </c>
      <c r="C831" s="5" t="s">
        <v>40</v>
      </c>
      <c r="D831" s="6" t="s">
        <v>52</v>
      </c>
      <c r="E831" s="6" t="s">
        <v>733</v>
      </c>
      <c r="F831" s="5"/>
      <c r="G831" s="7">
        <f>G832</f>
        <v>3009876.61</v>
      </c>
      <c r="H831" s="7">
        <f>H832</f>
        <v>3458223.39</v>
      </c>
      <c r="I831" s="7">
        <f t="shared" si="423"/>
        <v>6468100</v>
      </c>
      <c r="J831" s="7">
        <f t="shared" si="423"/>
        <v>6460000</v>
      </c>
      <c r="K831" s="7">
        <f>K832</f>
        <v>-6460000</v>
      </c>
      <c r="L831" s="7">
        <f>L832</f>
        <v>0</v>
      </c>
      <c r="M831" s="13"/>
      <c r="N831" s="13"/>
    </row>
    <row r="832" spans="2:14" ht="24">
      <c r="B832" s="15" t="s">
        <v>168</v>
      </c>
      <c r="C832" s="5" t="s">
        <v>40</v>
      </c>
      <c r="D832" s="6" t="s">
        <v>52</v>
      </c>
      <c r="E832" s="6" t="s">
        <v>732</v>
      </c>
      <c r="F832" s="5"/>
      <c r="G832" s="7">
        <f aca="true" t="shared" si="424" ref="G832:L832">G833+G835</f>
        <v>3009876.61</v>
      </c>
      <c r="H832" s="7">
        <f t="shared" si="424"/>
        <v>3458223.39</v>
      </c>
      <c r="I832" s="7">
        <f t="shared" si="424"/>
        <v>6468100</v>
      </c>
      <c r="J832" s="7">
        <f t="shared" si="424"/>
        <v>6460000</v>
      </c>
      <c r="K832" s="7">
        <f t="shared" si="424"/>
        <v>-6460000</v>
      </c>
      <c r="L832" s="7">
        <f t="shared" si="424"/>
        <v>0</v>
      </c>
      <c r="M832" s="13"/>
      <c r="N832" s="13"/>
    </row>
    <row r="833" spans="2:14" ht="24">
      <c r="B833" s="15" t="s">
        <v>460</v>
      </c>
      <c r="C833" s="5" t="s">
        <v>40</v>
      </c>
      <c r="D833" s="6" t="s">
        <v>52</v>
      </c>
      <c r="E833" s="6" t="s">
        <v>398</v>
      </c>
      <c r="F833" s="5"/>
      <c r="G833" s="7">
        <f aca="true" t="shared" si="425" ref="G833:L833">G834</f>
        <v>3009876.61</v>
      </c>
      <c r="H833" s="7">
        <f t="shared" si="425"/>
        <v>3458223.39</v>
      </c>
      <c r="I833" s="7">
        <f t="shared" si="425"/>
        <v>6468100</v>
      </c>
      <c r="J833" s="7">
        <f t="shared" si="425"/>
        <v>6460000</v>
      </c>
      <c r="K833" s="7">
        <f t="shared" si="425"/>
        <v>-6460000</v>
      </c>
      <c r="L833" s="7">
        <f t="shared" si="425"/>
        <v>0</v>
      </c>
      <c r="M833" s="13"/>
      <c r="N833" s="13"/>
    </row>
    <row r="834" spans="2:14" ht="12.75">
      <c r="B834" s="15" t="s">
        <v>110</v>
      </c>
      <c r="C834" s="5" t="s">
        <v>40</v>
      </c>
      <c r="D834" s="6" t="s">
        <v>52</v>
      </c>
      <c r="E834" s="6" t="s">
        <v>398</v>
      </c>
      <c r="F834" s="5" t="s">
        <v>196</v>
      </c>
      <c r="G834" s="7">
        <v>3009876.61</v>
      </c>
      <c r="H834" s="7">
        <f>I834-G834</f>
        <v>3458223.39</v>
      </c>
      <c r="I834" s="7">
        <f>5611419+56681+800000</f>
        <v>6468100</v>
      </c>
      <c r="J834" s="7">
        <f>5603400+56600+800000</f>
        <v>6460000</v>
      </c>
      <c r="K834" s="7">
        <f>L834-J834</f>
        <v>-6460000</v>
      </c>
      <c r="L834" s="7">
        <v>0</v>
      </c>
      <c r="M834" s="13"/>
      <c r="N834" s="13"/>
    </row>
    <row r="835" spans="2:14" ht="24" hidden="1">
      <c r="B835" s="15" t="s">
        <v>618</v>
      </c>
      <c r="C835" s="5" t="s">
        <v>40</v>
      </c>
      <c r="D835" s="6" t="s">
        <v>52</v>
      </c>
      <c r="E835" s="6" t="s">
        <v>619</v>
      </c>
      <c r="F835" s="5"/>
      <c r="G835" s="7">
        <f aca="true" t="shared" si="426" ref="G835:L835">G836</f>
        <v>0</v>
      </c>
      <c r="H835" s="7">
        <f t="shared" si="426"/>
        <v>0</v>
      </c>
      <c r="I835" s="7">
        <f t="shared" si="426"/>
        <v>0</v>
      </c>
      <c r="J835" s="7">
        <f t="shared" si="426"/>
        <v>0</v>
      </c>
      <c r="K835" s="7">
        <f t="shared" si="426"/>
        <v>0</v>
      </c>
      <c r="L835" s="7">
        <f t="shared" si="426"/>
        <v>0</v>
      </c>
      <c r="M835" s="13"/>
      <c r="N835" s="13"/>
    </row>
    <row r="836" spans="2:14" ht="12.75" hidden="1">
      <c r="B836" s="15" t="s">
        <v>110</v>
      </c>
      <c r="C836" s="5" t="s">
        <v>40</v>
      </c>
      <c r="D836" s="6" t="s">
        <v>52</v>
      </c>
      <c r="E836" s="6" t="s">
        <v>619</v>
      </c>
      <c r="F836" s="5" t="s">
        <v>196</v>
      </c>
      <c r="G836" s="7">
        <v>0</v>
      </c>
      <c r="H836" s="7">
        <f>I836-G836</f>
        <v>0</v>
      </c>
      <c r="I836" s="7">
        <v>0</v>
      </c>
      <c r="J836" s="7">
        <v>0</v>
      </c>
      <c r="K836" s="7">
        <f>L836-J836</f>
        <v>0</v>
      </c>
      <c r="L836" s="7">
        <v>0</v>
      </c>
      <c r="M836" s="13"/>
      <c r="N836" s="13"/>
    </row>
    <row r="837" spans="2:14" ht="24">
      <c r="B837" s="15" t="s">
        <v>334</v>
      </c>
      <c r="C837" s="5" t="s">
        <v>40</v>
      </c>
      <c r="D837" s="6" t="s">
        <v>52</v>
      </c>
      <c r="E837" s="6" t="s">
        <v>254</v>
      </c>
      <c r="F837" s="5"/>
      <c r="G837" s="7">
        <f aca="true" t="shared" si="427" ref="G837:J840">G838</f>
        <v>3805800</v>
      </c>
      <c r="H837" s="7">
        <f t="shared" si="427"/>
        <v>2028600</v>
      </c>
      <c r="I837" s="7">
        <f t="shared" si="427"/>
        <v>5834400</v>
      </c>
      <c r="J837" s="7">
        <f t="shared" si="427"/>
        <v>5834400</v>
      </c>
      <c r="K837" s="7">
        <f aca="true" t="shared" si="428" ref="K837:L840">K838</f>
        <v>-5834400</v>
      </c>
      <c r="L837" s="7">
        <f t="shared" si="428"/>
        <v>0</v>
      </c>
      <c r="M837" s="13"/>
      <c r="N837" s="13"/>
    </row>
    <row r="838" spans="2:14" ht="12.75">
      <c r="B838" s="15" t="s">
        <v>354</v>
      </c>
      <c r="C838" s="5" t="s">
        <v>40</v>
      </c>
      <c r="D838" s="6" t="s">
        <v>52</v>
      </c>
      <c r="E838" s="6" t="s">
        <v>275</v>
      </c>
      <c r="F838" s="5"/>
      <c r="G838" s="7">
        <f t="shared" si="427"/>
        <v>3805800</v>
      </c>
      <c r="H838" s="7">
        <f t="shared" si="427"/>
        <v>2028600</v>
      </c>
      <c r="I838" s="7">
        <f t="shared" si="427"/>
        <v>5834400</v>
      </c>
      <c r="J838" s="7">
        <f t="shared" si="427"/>
        <v>5834400</v>
      </c>
      <c r="K838" s="7">
        <f t="shared" si="428"/>
        <v>-5834400</v>
      </c>
      <c r="L838" s="7">
        <f t="shared" si="428"/>
        <v>0</v>
      </c>
      <c r="M838" s="13"/>
      <c r="N838" s="13"/>
    </row>
    <row r="839" spans="2:14" ht="24">
      <c r="B839" s="15" t="s">
        <v>355</v>
      </c>
      <c r="C839" s="5" t="s">
        <v>40</v>
      </c>
      <c r="D839" s="6" t="s">
        <v>52</v>
      </c>
      <c r="E839" s="6" t="s">
        <v>276</v>
      </c>
      <c r="F839" s="5"/>
      <c r="G839" s="7">
        <f t="shared" si="427"/>
        <v>3805800</v>
      </c>
      <c r="H839" s="7">
        <f t="shared" si="427"/>
        <v>2028600</v>
      </c>
      <c r="I839" s="7">
        <f t="shared" si="427"/>
        <v>5834400</v>
      </c>
      <c r="J839" s="7">
        <f t="shared" si="427"/>
        <v>5834400</v>
      </c>
      <c r="K839" s="7">
        <f t="shared" si="428"/>
        <v>-5834400</v>
      </c>
      <c r="L839" s="7">
        <f t="shared" si="428"/>
        <v>0</v>
      </c>
      <c r="M839" s="13"/>
      <c r="N839" s="13"/>
    </row>
    <row r="840" spans="2:14" ht="48">
      <c r="B840" s="15" t="s">
        <v>234</v>
      </c>
      <c r="C840" s="5" t="s">
        <v>40</v>
      </c>
      <c r="D840" s="6" t="s">
        <v>52</v>
      </c>
      <c r="E840" s="6" t="s">
        <v>297</v>
      </c>
      <c r="F840" s="5"/>
      <c r="G840" s="7">
        <f t="shared" si="427"/>
        <v>3805800</v>
      </c>
      <c r="H840" s="7">
        <f t="shared" si="427"/>
        <v>2028600</v>
      </c>
      <c r="I840" s="7">
        <f t="shared" si="427"/>
        <v>5834400</v>
      </c>
      <c r="J840" s="7">
        <f t="shared" si="427"/>
        <v>5834400</v>
      </c>
      <c r="K840" s="7">
        <f t="shared" si="428"/>
        <v>-5834400</v>
      </c>
      <c r="L840" s="7">
        <f t="shared" si="428"/>
        <v>0</v>
      </c>
      <c r="M840" s="13"/>
      <c r="N840" s="13"/>
    </row>
    <row r="841" spans="2:14" ht="12.75">
      <c r="B841" s="15" t="s">
        <v>110</v>
      </c>
      <c r="C841" s="5" t="s">
        <v>40</v>
      </c>
      <c r="D841" s="6" t="s">
        <v>52</v>
      </c>
      <c r="E841" s="6" t="s">
        <v>297</v>
      </c>
      <c r="F841" s="5" t="s">
        <v>196</v>
      </c>
      <c r="G841" s="7">
        <v>3805800</v>
      </c>
      <c r="H841" s="7">
        <f>I841-G841</f>
        <v>2028600</v>
      </c>
      <c r="I841" s="7">
        <v>5834400</v>
      </c>
      <c r="J841" s="7">
        <v>5834400</v>
      </c>
      <c r="K841" s="7">
        <f>L841-J841</f>
        <v>-5834400</v>
      </c>
      <c r="L841" s="7">
        <v>0</v>
      </c>
      <c r="M841" s="13"/>
      <c r="N841" s="13"/>
    </row>
    <row r="842" spans="2:14" ht="12.75" hidden="1">
      <c r="B842" s="15" t="s">
        <v>4</v>
      </c>
      <c r="C842" s="5" t="s">
        <v>54</v>
      </c>
      <c r="D842" s="6"/>
      <c r="E842" s="6"/>
      <c r="F842" s="5"/>
      <c r="G842" s="7">
        <f aca="true" t="shared" si="429" ref="G842:J846">G843</f>
        <v>0</v>
      </c>
      <c r="H842" s="7">
        <f t="shared" si="429"/>
        <v>0</v>
      </c>
      <c r="I842" s="7">
        <f t="shared" si="429"/>
        <v>0</v>
      </c>
      <c r="J842" s="7">
        <f t="shared" si="429"/>
        <v>0</v>
      </c>
      <c r="K842" s="7">
        <f aca="true" t="shared" si="430" ref="K842:L846">K843</f>
        <v>0</v>
      </c>
      <c r="L842" s="7">
        <f t="shared" si="430"/>
        <v>0</v>
      </c>
      <c r="M842" s="13"/>
      <c r="N842" s="13"/>
    </row>
    <row r="843" spans="2:14" ht="12.75" hidden="1">
      <c r="B843" s="15" t="s">
        <v>39</v>
      </c>
      <c r="C843" s="5" t="s">
        <v>54</v>
      </c>
      <c r="D843" s="5" t="s">
        <v>50</v>
      </c>
      <c r="E843" s="6"/>
      <c r="F843" s="5"/>
      <c r="G843" s="7">
        <f t="shared" si="429"/>
        <v>0</v>
      </c>
      <c r="H843" s="7">
        <f t="shared" si="429"/>
        <v>0</v>
      </c>
      <c r="I843" s="7">
        <f t="shared" si="429"/>
        <v>0</v>
      </c>
      <c r="J843" s="7">
        <f t="shared" si="429"/>
        <v>0</v>
      </c>
      <c r="K843" s="7">
        <f t="shared" si="430"/>
        <v>0</v>
      </c>
      <c r="L843" s="7">
        <f t="shared" si="430"/>
        <v>0</v>
      </c>
      <c r="M843" s="13"/>
      <c r="N843" s="13"/>
    </row>
    <row r="844" spans="2:14" ht="24" hidden="1">
      <c r="B844" s="15" t="s">
        <v>363</v>
      </c>
      <c r="C844" s="5" t="s">
        <v>54</v>
      </c>
      <c r="D844" s="5" t="s">
        <v>50</v>
      </c>
      <c r="E844" s="5" t="s">
        <v>311</v>
      </c>
      <c r="F844" s="5"/>
      <c r="G844" s="7">
        <f t="shared" si="429"/>
        <v>0</v>
      </c>
      <c r="H844" s="7">
        <f t="shared" si="429"/>
        <v>0</v>
      </c>
      <c r="I844" s="7">
        <f t="shared" si="429"/>
        <v>0</v>
      </c>
      <c r="J844" s="7">
        <f t="shared" si="429"/>
        <v>0</v>
      </c>
      <c r="K844" s="7">
        <f t="shared" si="430"/>
        <v>0</v>
      </c>
      <c r="L844" s="7">
        <f t="shared" si="430"/>
        <v>0</v>
      </c>
      <c r="M844" s="13"/>
      <c r="N844" s="13"/>
    </row>
    <row r="845" spans="2:14" ht="12.75" hidden="1">
      <c r="B845" s="15" t="s">
        <v>435</v>
      </c>
      <c r="C845" s="5" t="s">
        <v>54</v>
      </c>
      <c r="D845" s="5" t="s">
        <v>50</v>
      </c>
      <c r="E845" s="5" t="s">
        <v>399</v>
      </c>
      <c r="F845" s="5"/>
      <c r="G845" s="7">
        <f t="shared" si="429"/>
        <v>0</v>
      </c>
      <c r="H845" s="7">
        <f t="shared" si="429"/>
        <v>0</v>
      </c>
      <c r="I845" s="7">
        <f t="shared" si="429"/>
        <v>0</v>
      </c>
      <c r="J845" s="7">
        <f t="shared" si="429"/>
        <v>0</v>
      </c>
      <c r="K845" s="7">
        <f t="shared" si="430"/>
        <v>0</v>
      </c>
      <c r="L845" s="7">
        <f t="shared" si="430"/>
        <v>0</v>
      </c>
      <c r="M845" s="13"/>
      <c r="N845" s="13"/>
    </row>
    <row r="846" spans="2:14" ht="12.75" hidden="1">
      <c r="B846" s="15" t="s">
        <v>441</v>
      </c>
      <c r="C846" s="5" t="s">
        <v>54</v>
      </c>
      <c r="D846" s="5" t="s">
        <v>50</v>
      </c>
      <c r="E846" s="5" t="s">
        <v>400</v>
      </c>
      <c r="F846" s="5"/>
      <c r="G846" s="7">
        <f t="shared" si="429"/>
        <v>0</v>
      </c>
      <c r="H846" s="7">
        <f t="shared" si="429"/>
        <v>0</v>
      </c>
      <c r="I846" s="7">
        <f t="shared" si="429"/>
        <v>0</v>
      </c>
      <c r="J846" s="7">
        <f t="shared" si="429"/>
        <v>0</v>
      </c>
      <c r="K846" s="7">
        <f t="shared" si="430"/>
        <v>0</v>
      </c>
      <c r="L846" s="7">
        <f t="shared" si="430"/>
        <v>0</v>
      </c>
      <c r="M846" s="13"/>
      <c r="N846" s="13"/>
    </row>
    <row r="847" spans="2:14" ht="24" hidden="1">
      <c r="B847" s="15" t="s">
        <v>621</v>
      </c>
      <c r="C847" s="5" t="s">
        <v>54</v>
      </c>
      <c r="D847" s="5" t="s">
        <v>50</v>
      </c>
      <c r="E847" s="5" t="s">
        <v>622</v>
      </c>
      <c r="F847" s="5"/>
      <c r="G847" s="7">
        <f aca="true" t="shared" si="431" ref="G847:L847">G848+G849+G850</f>
        <v>0</v>
      </c>
      <c r="H847" s="7">
        <f t="shared" si="431"/>
        <v>0</v>
      </c>
      <c r="I847" s="7">
        <f t="shared" si="431"/>
        <v>0</v>
      </c>
      <c r="J847" s="7">
        <f t="shared" si="431"/>
        <v>0</v>
      </c>
      <c r="K847" s="7">
        <f t="shared" si="431"/>
        <v>0</v>
      </c>
      <c r="L847" s="7">
        <f t="shared" si="431"/>
        <v>0</v>
      </c>
      <c r="M847" s="13"/>
      <c r="N847" s="13"/>
    </row>
    <row r="848" spans="2:14" ht="36" hidden="1">
      <c r="B848" s="15" t="s">
        <v>104</v>
      </c>
      <c r="C848" s="5" t="s">
        <v>54</v>
      </c>
      <c r="D848" s="5" t="s">
        <v>50</v>
      </c>
      <c r="E848" s="5" t="s">
        <v>622</v>
      </c>
      <c r="F848" s="5" t="s">
        <v>90</v>
      </c>
      <c r="G848" s="7">
        <v>0</v>
      </c>
      <c r="H848" s="7">
        <f>I848-G848</f>
        <v>0</v>
      </c>
      <c r="I848" s="7">
        <v>0</v>
      </c>
      <c r="J848" s="7">
        <v>0</v>
      </c>
      <c r="K848" s="7">
        <f>L848-J848</f>
        <v>0</v>
      </c>
      <c r="L848" s="7">
        <v>0</v>
      </c>
      <c r="M848" s="13"/>
      <c r="N848" s="13"/>
    </row>
    <row r="849" spans="2:14" ht="24" hidden="1">
      <c r="B849" s="15" t="s">
        <v>105</v>
      </c>
      <c r="C849" s="5" t="s">
        <v>54</v>
      </c>
      <c r="D849" s="5" t="s">
        <v>50</v>
      </c>
      <c r="E849" s="5" t="s">
        <v>622</v>
      </c>
      <c r="F849" s="5" t="s">
        <v>192</v>
      </c>
      <c r="G849" s="7">
        <v>0</v>
      </c>
      <c r="H849" s="7">
        <f>I849-G849</f>
        <v>0</v>
      </c>
      <c r="I849" s="7">
        <v>0</v>
      </c>
      <c r="J849" s="7">
        <v>0</v>
      </c>
      <c r="K849" s="7">
        <f>L849-J849</f>
        <v>0</v>
      </c>
      <c r="L849" s="7">
        <v>0</v>
      </c>
      <c r="M849" s="13"/>
      <c r="N849" s="13"/>
    </row>
    <row r="850" spans="2:14" ht="12.75" hidden="1">
      <c r="B850" s="15" t="s">
        <v>110</v>
      </c>
      <c r="C850" s="5" t="s">
        <v>54</v>
      </c>
      <c r="D850" s="5" t="s">
        <v>50</v>
      </c>
      <c r="E850" s="5" t="s">
        <v>622</v>
      </c>
      <c r="F850" s="5" t="s">
        <v>196</v>
      </c>
      <c r="G850" s="7">
        <v>0</v>
      </c>
      <c r="H850" s="7">
        <f>I850-G850</f>
        <v>0</v>
      </c>
      <c r="I850" s="7">
        <v>0</v>
      </c>
      <c r="J850" s="7">
        <v>0</v>
      </c>
      <c r="K850" s="7">
        <f>L850-J850</f>
        <v>0</v>
      </c>
      <c r="L850" s="7">
        <v>0</v>
      </c>
      <c r="M850" s="13"/>
      <c r="N850" s="13"/>
    </row>
    <row r="851" spans="2:14" ht="12.75">
      <c r="B851" s="15" t="s">
        <v>184</v>
      </c>
      <c r="C851" s="5" t="s">
        <v>59</v>
      </c>
      <c r="D851" s="6"/>
      <c r="E851" s="5"/>
      <c r="F851" s="5"/>
      <c r="G851" s="7">
        <f aca="true" t="shared" si="432" ref="G851:L851">G852+G861</f>
        <v>2300000</v>
      </c>
      <c r="H851" s="7">
        <f t="shared" si="432"/>
        <v>-2300000</v>
      </c>
      <c r="I851" s="7">
        <f t="shared" si="432"/>
        <v>0</v>
      </c>
      <c r="J851" s="7">
        <f t="shared" si="432"/>
        <v>0</v>
      </c>
      <c r="K851" s="7" t="e">
        <f t="shared" si="432"/>
        <v>#REF!</v>
      </c>
      <c r="L851" s="7">
        <f t="shared" si="432"/>
        <v>0</v>
      </c>
      <c r="M851" s="13"/>
      <c r="N851" s="13"/>
    </row>
    <row r="852" spans="2:14" ht="12.75">
      <c r="B852" s="15" t="s">
        <v>42</v>
      </c>
      <c r="C852" s="5" t="s">
        <v>59</v>
      </c>
      <c r="D852" s="6" t="s">
        <v>49</v>
      </c>
      <c r="E852" s="6"/>
      <c r="F852" s="5"/>
      <c r="G852" s="7">
        <f aca="true" t="shared" si="433" ref="G852:L852">G853+G856</f>
        <v>250000</v>
      </c>
      <c r="H852" s="7">
        <f t="shared" si="433"/>
        <v>-250000</v>
      </c>
      <c r="I852" s="7">
        <f t="shared" si="433"/>
        <v>0</v>
      </c>
      <c r="J852" s="7">
        <f t="shared" si="433"/>
        <v>0</v>
      </c>
      <c r="K852" s="7" t="e">
        <f t="shared" si="433"/>
        <v>#REF!</v>
      </c>
      <c r="L852" s="7">
        <f t="shared" si="433"/>
        <v>0</v>
      </c>
      <c r="M852" s="13"/>
      <c r="N852" s="13"/>
    </row>
    <row r="853" spans="2:14" ht="36" hidden="1">
      <c r="B853" s="15" t="s">
        <v>151</v>
      </c>
      <c r="C853" s="5" t="s">
        <v>59</v>
      </c>
      <c r="D853" s="6" t="s">
        <v>49</v>
      </c>
      <c r="E853" s="6" t="s">
        <v>98</v>
      </c>
      <c r="F853" s="5"/>
      <c r="G853" s="7">
        <f aca="true" t="shared" si="434" ref="G853:J854">G854</f>
        <v>0</v>
      </c>
      <c r="H853" s="7">
        <f t="shared" si="434"/>
        <v>0</v>
      </c>
      <c r="I853" s="7">
        <f t="shared" si="434"/>
        <v>0</v>
      </c>
      <c r="J853" s="7">
        <f t="shared" si="434"/>
        <v>0</v>
      </c>
      <c r="K853" s="7">
        <f>K854</f>
        <v>0</v>
      </c>
      <c r="L853" s="7">
        <f>L854</f>
        <v>0</v>
      </c>
      <c r="M853" s="13"/>
      <c r="N853" s="13"/>
    </row>
    <row r="854" spans="2:14" ht="12.75" hidden="1">
      <c r="B854" s="15" t="s">
        <v>153</v>
      </c>
      <c r="C854" s="5" t="s">
        <v>59</v>
      </c>
      <c r="D854" s="6" t="s">
        <v>49</v>
      </c>
      <c r="E854" s="6" t="s">
        <v>82</v>
      </c>
      <c r="F854" s="5"/>
      <c r="G854" s="7">
        <f t="shared" si="434"/>
        <v>0</v>
      </c>
      <c r="H854" s="7">
        <f t="shared" si="434"/>
        <v>0</v>
      </c>
      <c r="I854" s="7">
        <f t="shared" si="434"/>
        <v>0</v>
      </c>
      <c r="J854" s="7">
        <f t="shared" si="434"/>
        <v>0</v>
      </c>
      <c r="K854" s="7">
        <f>K855</f>
        <v>0</v>
      </c>
      <c r="L854" s="7">
        <f>L855</f>
        <v>0</v>
      </c>
      <c r="M854" s="13"/>
      <c r="N854" s="13"/>
    </row>
    <row r="855" spans="2:14" ht="24" hidden="1">
      <c r="B855" s="15" t="s">
        <v>106</v>
      </c>
      <c r="C855" s="5" t="s">
        <v>59</v>
      </c>
      <c r="D855" s="6" t="s">
        <v>49</v>
      </c>
      <c r="E855" s="6" t="s">
        <v>82</v>
      </c>
      <c r="F855" s="5">
        <v>600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13"/>
      <c r="N855" s="13"/>
    </row>
    <row r="856" spans="2:14" ht="24">
      <c r="B856" s="15" t="s">
        <v>440</v>
      </c>
      <c r="C856" s="5" t="s">
        <v>59</v>
      </c>
      <c r="D856" s="6" t="s">
        <v>49</v>
      </c>
      <c r="E856" s="6" t="s">
        <v>401</v>
      </c>
      <c r="F856" s="5"/>
      <c r="G856" s="7">
        <f aca="true" t="shared" si="435" ref="G856:J858">G857</f>
        <v>250000</v>
      </c>
      <c r="H856" s="7">
        <f t="shared" si="435"/>
        <v>-250000</v>
      </c>
      <c r="I856" s="7">
        <f t="shared" si="435"/>
        <v>0</v>
      </c>
      <c r="J856" s="7">
        <f t="shared" si="435"/>
        <v>0</v>
      </c>
      <c r="K856" s="7" t="e">
        <f>K857</f>
        <v>#REF!</v>
      </c>
      <c r="L856" s="7">
        <f>L857</f>
        <v>0</v>
      </c>
      <c r="M856" s="13"/>
      <c r="N856" s="13"/>
    </row>
    <row r="857" spans="2:14" ht="24">
      <c r="B857" s="15" t="s">
        <v>464</v>
      </c>
      <c r="C857" s="5" t="s">
        <v>59</v>
      </c>
      <c r="D857" s="6" t="s">
        <v>49</v>
      </c>
      <c r="E857" s="6" t="s">
        <v>404</v>
      </c>
      <c r="F857" s="5"/>
      <c r="G857" s="7">
        <f>G858</f>
        <v>250000</v>
      </c>
      <c r="H857" s="7">
        <f t="shared" si="435"/>
        <v>-250000</v>
      </c>
      <c r="I857" s="7">
        <f t="shared" si="435"/>
        <v>0</v>
      </c>
      <c r="J857" s="7">
        <f t="shared" si="435"/>
        <v>0</v>
      </c>
      <c r="K857" s="7" t="e">
        <f>K858</f>
        <v>#REF!</v>
      </c>
      <c r="L857" s="7">
        <f>L858</f>
        <v>0</v>
      </c>
      <c r="M857" s="13"/>
      <c r="N857" s="13"/>
    </row>
    <row r="858" spans="2:14" ht="24">
      <c r="B858" s="15" t="s">
        <v>465</v>
      </c>
      <c r="C858" s="5" t="s">
        <v>59</v>
      </c>
      <c r="D858" s="6" t="s">
        <v>49</v>
      </c>
      <c r="E858" s="6" t="s">
        <v>405</v>
      </c>
      <c r="F858" s="5"/>
      <c r="G858" s="7">
        <f>G859</f>
        <v>250000</v>
      </c>
      <c r="H858" s="7">
        <f t="shared" si="435"/>
        <v>-250000</v>
      </c>
      <c r="I858" s="7">
        <f t="shared" si="435"/>
        <v>0</v>
      </c>
      <c r="J858" s="7">
        <f t="shared" si="435"/>
        <v>0</v>
      </c>
      <c r="K858" s="7" t="e">
        <f>#REF!+K860</f>
        <v>#REF!</v>
      </c>
      <c r="L858" s="7">
        <f>L859</f>
        <v>0</v>
      </c>
      <c r="M858" s="13"/>
      <c r="N858" s="13"/>
    </row>
    <row r="859" spans="2:14" ht="12.75">
      <c r="B859" s="15" t="s">
        <v>545</v>
      </c>
      <c r="C859" s="5" t="s">
        <v>59</v>
      </c>
      <c r="D859" s="6" t="s">
        <v>49</v>
      </c>
      <c r="E859" s="6" t="s">
        <v>564</v>
      </c>
      <c r="F859" s="5"/>
      <c r="G859" s="7">
        <f>G860</f>
        <v>250000</v>
      </c>
      <c r="H859" s="7">
        <f>H860</f>
        <v>-250000</v>
      </c>
      <c r="I859" s="7">
        <f>I860</f>
        <v>0</v>
      </c>
      <c r="J859" s="7">
        <f>J860</f>
        <v>0</v>
      </c>
      <c r="K859" s="7">
        <f>K860</f>
        <v>0</v>
      </c>
      <c r="L859" s="7">
        <f>L860</f>
        <v>0</v>
      </c>
      <c r="M859" s="13"/>
      <c r="N859" s="13"/>
    </row>
    <row r="860" spans="2:14" ht="24">
      <c r="B860" s="15" t="s">
        <v>106</v>
      </c>
      <c r="C860" s="5" t="s">
        <v>59</v>
      </c>
      <c r="D860" s="6" t="s">
        <v>49</v>
      </c>
      <c r="E860" s="6" t="s">
        <v>564</v>
      </c>
      <c r="F860" s="5" t="s">
        <v>193</v>
      </c>
      <c r="G860" s="7">
        <v>250000</v>
      </c>
      <c r="H860" s="7">
        <f>I860-G860</f>
        <v>-250000</v>
      </c>
      <c r="I860" s="7">
        <v>0</v>
      </c>
      <c r="J860" s="7">
        <v>0</v>
      </c>
      <c r="K860" s="7">
        <f>L860-J860</f>
        <v>0</v>
      </c>
      <c r="L860" s="7">
        <v>0</v>
      </c>
      <c r="M860" s="13"/>
      <c r="N860" s="13"/>
    </row>
    <row r="861" spans="2:14" ht="12.75">
      <c r="B861" s="15" t="s">
        <v>33</v>
      </c>
      <c r="C861" s="5" t="s">
        <v>59</v>
      </c>
      <c r="D861" s="6" t="s">
        <v>50</v>
      </c>
      <c r="E861" s="6"/>
      <c r="F861" s="5"/>
      <c r="G861" s="7">
        <f aca="true" t="shared" si="436" ref="G861:L861">G862+G865</f>
        <v>2050000</v>
      </c>
      <c r="H861" s="7">
        <f t="shared" si="436"/>
        <v>-2050000</v>
      </c>
      <c r="I861" s="7">
        <f t="shared" si="436"/>
        <v>0</v>
      </c>
      <c r="J861" s="7">
        <f t="shared" si="436"/>
        <v>0</v>
      </c>
      <c r="K861" s="7" t="e">
        <f t="shared" si="436"/>
        <v>#REF!</v>
      </c>
      <c r="L861" s="7">
        <f t="shared" si="436"/>
        <v>0</v>
      </c>
      <c r="M861" s="13"/>
      <c r="N861" s="13"/>
    </row>
    <row r="862" spans="2:14" ht="36" hidden="1">
      <c r="B862" s="15" t="s">
        <v>151</v>
      </c>
      <c r="C862" s="5" t="s">
        <v>59</v>
      </c>
      <c r="D862" s="6" t="s">
        <v>50</v>
      </c>
      <c r="E862" s="6" t="s">
        <v>98</v>
      </c>
      <c r="F862" s="5"/>
      <c r="G862" s="7">
        <f aca="true" t="shared" si="437" ref="G862:J863">G863</f>
        <v>0</v>
      </c>
      <c r="H862" s="7">
        <f t="shared" si="437"/>
        <v>0</v>
      </c>
      <c r="I862" s="7">
        <f t="shared" si="437"/>
        <v>0</v>
      </c>
      <c r="J862" s="7">
        <f t="shared" si="437"/>
        <v>0</v>
      </c>
      <c r="K862" s="7">
        <f>K863</f>
        <v>0</v>
      </c>
      <c r="L862" s="7">
        <f>L863</f>
        <v>0</v>
      </c>
      <c r="M862" s="13"/>
      <c r="N862" s="13"/>
    </row>
    <row r="863" spans="2:14" ht="12.75" hidden="1">
      <c r="B863" s="15" t="s">
        <v>152</v>
      </c>
      <c r="C863" s="5" t="s">
        <v>59</v>
      </c>
      <c r="D863" s="6" t="s">
        <v>50</v>
      </c>
      <c r="E863" s="6" t="s">
        <v>83</v>
      </c>
      <c r="F863" s="5"/>
      <c r="G863" s="7">
        <f t="shared" si="437"/>
        <v>0</v>
      </c>
      <c r="H863" s="7">
        <f t="shared" si="437"/>
        <v>0</v>
      </c>
      <c r="I863" s="7">
        <f t="shared" si="437"/>
        <v>0</v>
      </c>
      <c r="J863" s="7">
        <f t="shared" si="437"/>
        <v>0</v>
      </c>
      <c r="K863" s="7">
        <f>K864</f>
        <v>0</v>
      </c>
      <c r="L863" s="7">
        <f>L864</f>
        <v>0</v>
      </c>
      <c r="M863" s="13"/>
      <c r="N863" s="13"/>
    </row>
    <row r="864" spans="2:14" ht="24" hidden="1">
      <c r="B864" s="15" t="s">
        <v>106</v>
      </c>
      <c r="C864" s="5" t="s">
        <v>59</v>
      </c>
      <c r="D864" s="6" t="s">
        <v>50</v>
      </c>
      <c r="E864" s="6" t="s">
        <v>83</v>
      </c>
      <c r="F864" s="5">
        <v>600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13"/>
      <c r="N864" s="13"/>
    </row>
    <row r="865" spans="2:14" ht="24">
      <c r="B865" s="15" t="s">
        <v>440</v>
      </c>
      <c r="C865" s="5" t="s">
        <v>59</v>
      </c>
      <c r="D865" s="6" t="s">
        <v>50</v>
      </c>
      <c r="E865" s="6" t="s">
        <v>401</v>
      </c>
      <c r="F865" s="5"/>
      <c r="G865" s="7">
        <f aca="true" t="shared" si="438" ref="G865:J867">G866</f>
        <v>2050000</v>
      </c>
      <c r="H865" s="7">
        <f t="shared" si="438"/>
        <v>-2050000</v>
      </c>
      <c r="I865" s="7">
        <f t="shared" si="438"/>
        <v>0</v>
      </c>
      <c r="J865" s="7">
        <f t="shared" si="438"/>
        <v>0</v>
      </c>
      <c r="K865" s="7" t="e">
        <f>K866</f>
        <v>#REF!</v>
      </c>
      <c r="L865" s="7">
        <f>L866</f>
        <v>0</v>
      </c>
      <c r="M865" s="13"/>
      <c r="N865" s="13"/>
    </row>
    <row r="866" spans="2:14" ht="12.75">
      <c r="B866" s="15" t="s">
        <v>462</v>
      </c>
      <c r="C866" s="5" t="s">
        <v>59</v>
      </c>
      <c r="D866" s="6" t="s">
        <v>50</v>
      </c>
      <c r="E866" s="6" t="s">
        <v>402</v>
      </c>
      <c r="F866" s="5"/>
      <c r="G866" s="7">
        <f t="shared" si="438"/>
        <v>2050000</v>
      </c>
      <c r="H866" s="7">
        <f t="shared" si="438"/>
        <v>-2050000</v>
      </c>
      <c r="I866" s="7">
        <f t="shared" si="438"/>
        <v>0</v>
      </c>
      <c r="J866" s="7">
        <f t="shared" si="438"/>
        <v>0</v>
      </c>
      <c r="K866" s="7" t="e">
        <f>K867</f>
        <v>#REF!</v>
      </c>
      <c r="L866" s="7">
        <f>L867</f>
        <v>0</v>
      </c>
      <c r="M866" s="13"/>
      <c r="N866" s="13"/>
    </row>
    <row r="867" spans="2:14" ht="12.75">
      <c r="B867" s="15" t="s">
        <v>463</v>
      </c>
      <c r="C867" s="5" t="s">
        <v>59</v>
      </c>
      <c r="D867" s="6" t="s">
        <v>50</v>
      </c>
      <c r="E867" s="6" t="s">
        <v>403</v>
      </c>
      <c r="F867" s="5"/>
      <c r="G867" s="7">
        <f>G868</f>
        <v>2050000</v>
      </c>
      <c r="H867" s="7">
        <f t="shared" si="438"/>
        <v>-2050000</v>
      </c>
      <c r="I867" s="7">
        <f t="shared" si="438"/>
        <v>0</v>
      </c>
      <c r="J867" s="7">
        <f>J868</f>
        <v>0</v>
      </c>
      <c r="K867" s="7" t="e">
        <f>#REF!+K868</f>
        <v>#REF!</v>
      </c>
      <c r="L867" s="7">
        <f>L868</f>
        <v>0</v>
      </c>
      <c r="M867" s="13"/>
      <c r="N867" s="13"/>
    </row>
    <row r="868" spans="2:14" ht="12.75">
      <c r="B868" s="15" t="s">
        <v>545</v>
      </c>
      <c r="C868" s="5" t="s">
        <v>59</v>
      </c>
      <c r="D868" s="6" t="s">
        <v>50</v>
      </c>
      <c r="E868" s="6" t="s">
        <v>565</v>
      </c>
      <c r="F868" s="5"/>
      <c r="G868" s="7">
        <f>G869</f>
        <v>2050000</v>
      </c>
      <c r="H868" s="7">
        <f>H869</f>
        <v>-2050000</v>
      </c>
      <c r="I868" s="7">
        <f>I869</f>
        <v>0</v>
      </c>
      <c r="J868" s="7">
        <f>J869</f>
        <v>0</v>
      </c>
      <c r="K868" s="7">
        <f>K869</f>
        <v>0</v>
      </c>
      <c r="L868" s="7">
        <f>L869</f>
        <v>0</v>
      </c>
      <c r="M868" s="13"/>
      <c r="N868" s="13"/>
    </row>
    <row r="869" spans="2:14" ht="24">
      <c r="B869" s="15" t="s">
        <v>106</v>
      </c>
      <c r="C869" s="5" t="s">
        <v>59</v>
      </c>
      <c r="D869" s="6" t="s">
        <v>50</v>
      </c>
      <c r="E869" s="6" t="s">
        <v>565</v>
      </c>
      <c r="F869" s="5" t="s">
        <v>193</v>
      </c>
      <c r="G869" s="7">
        <v>2050000</v>
      </c>
      <c r="H869" s="7">
        <f>I869-G869</f>
        <v>-2050000</v>
      </c>
      <c r="I869" s="7">
        <v>0</v>
      </c>
      <c r="J869" s="7">
        <v>0</v>
      </c>
      <c r="K869" s="7">
        <f>L869-J869</f>
        <v>0</v>
      </c>
      <c r="L869" s="7">
        <v>0</v>
      </c>
      <c r="M869" s="13"/>
      <c r="N869" s="13"/>
    </row>
    <row r="870" spans="2:12" ht="12.75">
      <c r="B870" s="15" t="s">
        <v>176</v>
      </c>
      <c r="C870" s="5" t="s">
        <v>55</v>
      </c>
      <c r="D870" s="6"/>
      <c r="E870" s="6"/>
      <c r="F870" s="5"/>
      <c r="G870" s="7">
        <f aca="true" t="shared" si="439" ref="G870:J875">G871</f>
        <v>2000</v>
      </c>
      <c r="H870" s="7">
        <f t="shared" si="439"/>
        <v>-2000</v>
      </c>
      <c r="I870" s="7">
        <f t="shared" si="439"/>
        <v>0</v>
      </c>
      <c r="J870" s="7">
        <f t="shared" si="439"/>
        <v>0</v>
      </c>
      <c r="K870" s="7">
        <f aca="true" t="shared" si="440" ref="K870:L875">K871</f>
        <v>0</v>
      </c>
      <c r="L870" s="7">
        <f t="shared" si="440"/>
        <v>0</v>
      </c>
    </row>
    <row r="871" spans="2:12" ht="12.75">
      <c r="B871" s="15" t="s">
        <v>203</v>
      </c>
      <c r="C871" s="5" t="s">
        <v>55</v>
      </c>
      <c r="D871" s="6" t="s">
        <v>49</v>
      </c>
      <c r="E871" s="6"/>
      <c r="F871" s="5"/>
      <c r="G871" s="7">
        <f t="shared" si="439"/>
        <v>2000</v>
      </c>
      <c r="H871" s="7">
        <f t="shared" si="439"/>
        <v>-2000</v>
      </c>
      <c r="I871" s="7">
        <f t="shared" si="439"/>
        <v>0</v>
      </c>
      <c r="J871" s="7">
        <f t="shared" si="439"/>
        <v>0</v>
      </c>
      <c r="K871" s="7">
        <f t="shared" si="440"/>
        <v>0</v>
      </c>
      <c r="L871" s="7">
        <f t="shared" si="440"/>
        <v>0</v>
      </c>
    </row>
    <row r="872" spans="2:12" ht="24">
      <c r="B872" s="15" t="s">
        <v>370</v>
      </c>
      <c r="C872" s="5" t="s">
        <v>55</v>
      </c>
      <c r="D872" s="6" t="s">
        <v>49</v>
      </c>
      <c r="E872" s="6" t="s">
        <v>298</v>
      </c>
      <c r="F872" s="5"/>
      <c r="G872" s="7">
        <f t="shared" si="439"/>
        <v>2000</v>
      </c>
      <c r="H872" s="7">
        <f t="shared" si="439"/>
        <v>-2000</v>
      </c>
      <c r="I872" s="7">
        <f t="shared" si="439"/>
        <v>0</v>
      </c>
      <c r="J872" s="7">
        <f t="shared" si="439"/>
        <v>0</v>
      </c>
      <c r="K872" s="7">
        <f t="shared" si="440"/>
        <v>0</v>
      </c>
      <c r="L872" s="7">
        <f t="shared" si="440"/>
        <v>0</v>
      </c>
    </row>
    <row r="873" spans="2:12" ht="24">
      <c r="B873" s="15" t="s">
        <v>372</v>
      </c>
      <c r="C873" s="5" t="s">
        <v>55</v>
      </c>
      <c r="D873" s="6" t="s">
        <v>49</v>
      </c>
      <c r="E873" s="6" t="s">
        <v>301</v>
      </c>
      <c r="F873" s="5"/>
      <c r="G873" s="7">
        <f t="shared" si="439"/>
        <v>2000</v>
      </c>
      <c r="H873" s="7">
        <f t="shared" si="439"/>
        <v>-2000</v>
      </c>
      <c r="I873" s="7">
        <f t="shared" si="439"/>
        <v>0</v>
      </c>
      <c r="J873" s="7">
        <f t="shared" si="439"/>
        <v>0</v>
      </c>
      <c r="K873" s="7">
        <f t="shared" si="440"/>
        <v>0</v>
      </c>
      <c r="L873" s="7">
        <f t="shared" si="440"/>
        <v>0</v>
      </c>
    </row>
    <row r="874" spans="2:12" ht="27" customHeight="1">
      <c r="B874" s="15" t="s">
        <v>373</v>
      </c>
      <c r="C874" s="5" t="s">
        <v>55</v>
      </c>
      <c r="D874" s="6" t="s">
        <v>49</v>
      </c>
      <c r="E874" s="6" t="s">
        <v>302</v>
      </c>
      <c r="F874" s="5"/>
      <c r="G874" s="7">
        <f t="shared" si="439"/>
        <v>2000</v>
      </c>
      <c r="H874" s="7">
        <f t="shared" si="439"/>
        <v>-2000</v>
      </c>
      <c r="I874" s="7">
        <f t="shared" si="439"/>
        <v>0</v>
      </c>
      <c r="J874" s="7">
        <f t="shared" si="439"/>
        <v>0</v>
      </c>
      <c r="K874" s="7">
        <f t="shared" si="440"/>
        <v>0</v>
      </c>
      <c r="L874" s="7">
        <f t="shared" si="440"/>
        <v>0</v>
      </c>
    </row>
    <row r="875" spans="2:12" ht="12.75">
      <c r="B875" s="15" t="s">
        <v>374</v>
      </c>
      <c r="C875" s="5" t="s">
        <v>55</v>
      </c>
      <c r="D875" s="6" t="s">
        <v>49</v>
      </c>
      <c r="E875" s="6" t="s">
        <v>303</v>
      </c>
      <c r="F875" s="5"/>
      <c r="G875" s="7">
        <f t="shared" si="439"/>
        <v>2000</v>
      </c>
      <c r="H875" s="7">
        <f t="shared" si="439"/>
        <v>-2000</v>
      </c>
      <c r="I875" s="7">
        <f t="shared" si="439"/>
        <v>0</v>
      </c>
      <c r="J875" s="7">
        <f t="shared" si="439"/>
        <v>0</v>
      </c>
      <c r="K875" s="7">
        <f t="shared" si="440"/>
        <v>0</v>
      </c>
      <c r="L875" s="7">
        <f t="shared" si="440"/>
        <v>0</v>
      </c>
    </row>
    <row r="876" spans="2:12" ht="12.75">
      <c r="B876" s="15" t="s">
        <v>109</v>
      </c>
      <c r="C876" s="5" t="s">
        <v>55</v>
      </c>
      <c r="D876" s="6" t="s">
        <v>49</v>
      </c>
      <c r="E876" s="6" t="s">
        <v>303</v>
      </c>
      <c r="F876" s="5" t="s">
        <v>304</v>
      </c>
      <c r="G876" s="7">
        <v>2000</v>
      </c>
      <c r="H876" s="7">
        <f>I876-G876</f>
        <v>-2000</v>
      </c>
      <c r="I876" s="7">
        <v>0</v>
      </c>
      <c r="J876" s="7">
        <v>0</v>
      </c>
      <c r="K876" s="7">
        <f>L876-J876</f>
        <v>0</v>
      </c>
      <c r="L876" s="7">
        <v>0</v>
      </c>
    </row>
    <row r="877" spans="2:12" ht="24">
      <c r="B877" s="15" t="s">
        <v>178</v>
      </c>
      <c r="C877" s="5" t="s">
        <v>57</v>
      </c>
      <c r="D877" s="6"/>
      <c r="E877" s="6"/>
      <c r="F877" s="5"/>
      <c r="G877" s="7">
        <f aca="true" t="shared" si="441" ref="G877:L877">G878+G893</f>
        <v>26633100</v>
      </c>
      <c r="H877" s="7">
        <f t="shared" si="441"/>
        <v>2456600</v>
      </c>
      <c r="I877" s="7">
        <f t="shared" si="441"/>
        <v>29089700</v>
      </c>
      <c r="J877" s="7">
        <f t="shared" si="441"/>
        <v>29089700</v>
      </c>
      <c r="K877" s="7">
        <f t="shared" si="441"/>
        <v>-29089700</v>
      </c>
      <c r="L877" s="7">
        <f t="shared" si="441"/>
        <v>0</v>
      </c>
    </row>
    <row r="878" spans="2:12" ht="24">
      <c r="B878" s="15" t="s">
        <v>7</v>
      </c>
      <c r="C878" s="5" t="s">
        <v>57</v>
      </c>
      <c r="D878" s="6" t="s">
        <v>49</v>
      </c>
      <c r="E878" s="6"/>
      <c r="F878" s="5"/>
      <c r="G878" s="7">
        <f aca="true" t="shared" si="442" ref="G878:L878">G879+G885</f>
        <v>26633100</v>
      </c>
      <c r="H878" s="7">
        <f t="shared" si="442"/>
        <v>2456600</v>
      </c>
      <c r="I878" s="7">
        <f t="shared" si="442"/>
        <v>29089700</v>
      </c>
      <c r="J878" s="7">
        <f t="shared" si="442"/>
        <v>29089700</v>
      </c>
      <c r="K878" s="7">
        <f t="shared" si="442"/>
        <v>-29089700</v>
      </c>
      <c r="L878" s="7">
        <f t="shared" si="442"/>
        <v>0</v>
      </c>
    </row>
    <row r="879" spans="2:12" ht="24" hidden="1">
      <c r="B879" s="15" t="s">
        <v>154</v>
      </c>
      <c r="C879" s="5" t="s">
        <v>57</v>
      </c>
      <c r="D879" s="6" t="s">
        <v>49</v>
      </c>
      <c r="E879" s="6" t="s">
        <v>102</v>
      </c>
      <c r="F879" s="5"/>
      <c r="G879" s="7">
        <f aca="true" t="shared" si="443" ref="G879:L879">G880</f>
        <v>0</v>
      </c>
      <c r="H879" s="7">
        <f t="shared" si="443"/>
        <v>0</v>
      </c>
      <c r="I879" s="7">
        <f t="shared" si="443"/>
        <v>0</v>
      </c>
      <c r="J879" s="7">
        <f t="shared" si="443"/>
        <v>0</v>
      </c>
      <c r="K879" s="7">
        <f t="shared" si="443"/>
        <v>0</v>
      </c>
      <c r="L879" s="7">
        <f t="shared" si="443"/>
        <v>0</v>
      </c>
    </row>
    <row r="880" spans="2:12" ht="24" hidden="1">
      <c r="B880" s="15" t="s">
        <v>155</v>
      </c>
      <c r="C880" s="5" t="s">
        <v>57</v>
      </c>
      <c r="D880" s="6" t="s">
        <v>49</v>
      </c>
      <c r="E880" s="6" t="s">
        <v>103</v>
      </c>
      <c r="F880" s="5"/>
      <c r="G880" s="7">
        <f aca="true" t="shared" si="444" ref="G880:L880">G881+G883</f>
        <v>0</v>
      </c>
      <c r="H880" s="7">
        <f t="shared" si="444"/>
        <v>0</v>
      </c>
      <c r="I880" s="7">
        <f t="shared" si="444"/>
        <v>0</v>
      </c>
      <c r="J880" s="7">
        <f t="shared" si="444"/>
        <v>0</v>
      </c>
      <c r="K880" s="7">
        <f t="shared" si="444"/>
        <v>0</v>
      </c>
      <c r="L880" s="7">
        <f t="shared" si="444"/>
        <v>0</v>
      </c>
    </row>
    <row r="881" spans="2:12" ht="24" hidden="1">
      <c r="B881" s="15" t="s">
        <v>156</v>
      </c>
      <c r="C881" s="5" t="s">
        <v>57</v>
      </c>
      <c r="D881" s="6" t="s">
        <v>49</v>
      </c>
      <c r="E881" s="6" t="s">
        <v>88</v>
      </c>
      <c r="F881" s="5"/>
      <c r="G881" s="7">
        <f aca="true" t="shared" si="445" ref="G881:L881">G882</f>
        <v>0</v>
      </c>
      <c r="H881" s="7">
        <f t="shared" si="445"/>
        <v>0</v>
      </c>
      <c r="I881" s="7">
        <f t="shared" si="445"/>
        <v>0</v>
      </c>
      <c r="J881" s="7">
        <f t="shared" si="445"/>
        <v>0</v>
      </c>
      <c r="K881" s="7">
        <f t="shared" si="445"/>
        <v>0</v>
      </c>
      <c r="L881" s="7">
        <f t="shared" si="445"/>
        <v>0</v>
      </c>
    </row>
    <row r="882" spans="2:12" ht="12.75" hidden="1">
      <c r="B882" s="15" t="s">
        <v>107</v>
      </c>
      <c r="C882" s="5" t="s">
        <v>57</v>
      </c>
      <c r="D882" s="6" t="s">
        <v>49</v>
      </c>
      <c r="E882" s="6" t="s">
        <v>88</v>
      </c>
      <c r="F882" s="5">
        <v>500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</row>
    <row r="883" spans="2:12" ht="24" hidden="1">
      <c r="B883" s="15" t="s">
        <v>157</v>
      </c>
      <c r="C883" s="5" t="s">
        <v>57</v>
      </c>
      <c r="D883" s="6" t="s">
        <v>49</v>
      </c>
      <c r="E883" s="6" t="s">
        <v>89</v>
      </c>
      <c r="F883" s="5"/>
      <c r="G883" s="7">
        <f aca="true" t="shared" si="446" ref="G883:L883">G884</f>
        <v>0</v>
      </c>
      <c r="H883" s="7">
        <f t="shared" si="446"/>
        <v>0</v>
      </c>
      <c r="I883" s="7">
        <f t="shared" si="446"/>
        <v>0</v>
      </c>
      <c r="J883" s="7">
        <f t="shared" si="446"/>
        <v>0</v>
      </c>
      <c r="K883" s="7">
        <f t="shared" si="446"/>
        <v>0</v>
      </c>
      <c r="L883" s="7">
        <f t="shared" si="446"/>
        <v>0</v>
      </c>
    </row>
    <row r="884" spans="2:12" ht="12.75" hidden="1">
      <c r="B884" s="15" t="s">
        <v>107</v>
      </c>
      <c r="C884" s="5" t="s">
        <v>57</v>
      </c>
      <c r="D884" s="6" t="s">
        <v>49</v>
      </c>
      <c r="E884" s="6" t="s">
        <v>89</v>
      </c>
      <c r="F884" s="5">
        <v>500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</row>
    <row r="885" spans="2:12" ht="24">
      <c r="B885" s="15" t="s">
        <v>370</v>
      </c>
      <c r="C885" s="5" t="s">
        <v>57</v>
      </c>
      <c r="D885" s="6" t="s">
        <v>49</v>
      </c>
      <c r="E885" s="6" t="s">
        <v>298</v>
      </c>
      <c r="F885" s="5"/>
      <c r="G885" s="7">
        <f aca="true" t="shared" si="447" ref="G885:J887">G886</f>
        <v>26633100</v>
      </c>
      <c r="H885" s="7">
        <f t="shared" si="447"/>
        <v>2456600</v>
      </c>
      <c r="I885" s="7">
        <f t="shared" si="447"/>
        <v>29089700</v>
      </c>
      <c r="J885" s="7">
        <f t="shared" si="447"/>
        <v>29089700</v>
      </c>
      <c r="K885" s="7">
        <f aca="true" t="shared" si="448" ref="K885:L887">K886</f>
        <v>-29089700</v>
      </c>
      <c r="L885" s="7">
        <f t="shared" si="448"/>
        <v>0</v>
      </c>
    </row>
    <row r="886" spans="2:12" ht="24">
      <c r="B886" s="15" t="s">
        <v>372</v>
      </c>
      <c r="C886" s="5" t="s">
        <v>57</v>
      </c>
      <c r="D886" s="6" t="s">
        <v>49</v>
      </c>
      <c r="E886" s="6" t="s">
        <v>301</v>
      </c>
      <c r="F886" s="5"/>
      <c r="G886" s="7">
        <f t="shared" si="447"/>
        <v>26633100</v>
      </c>
      <c r="H886" s="7">
        <f t="shared" si="447"/>
        <v>2456600</v>
      </c>
      <c r="I886" s="7">
        <f t="shared" si="447"/>
        <v>29089700</v>
      </c>
      <c r="J886" s="7">
        <f t="shared" si="447"/>
        <v>29089700</v>
      </c>
      <c r="K886" s="7">
        <f t="shared" si="448"/>
        <v>-29089700</v>
      </c>
      <c r="L886" s="7">
        <f t="shared" si="448"/>
        <v>0</v>
      </c>
    </row>
    <row r="887" spans="2:12" ht="29.25" customHeight="1">
      <c r="B887" s="15" t="s">
        <v>373</v>
      </c>
      <c r="C887" s="5" t="s">
        <v>57</v>
      </c>
      <c r="D887" s="6" t="s">
        <v>49</v>
      </c>
      <c r="E887" s="6" t="s">
        <v>302</v>
      </c>
      <c r="F887" s="5"/>
      <c r="G887" s="7">
        <f t="shared" si="447"/>
        <v>26633100</v>
      </c>
      <c r="H887" s="7">
        <f t="shared" si="447"/>
        <v>2456600</v>
      </c>
      <c r="I887" s="7">
        <f t="shared" si="447"/>
        <v>29089700</v>
      </c>
      <c r="J887" s="7">
        <f t="shared" si="447"/>
        <v>29089700</v>
      </c>
      <c r="K887" s="7">
        <f t="shared" si="448"/>
        <v>-29089700</v>
      </c>
      <c r="L887" s="7">
        <f t="shared" si="448"/>
        <v>0</v>
      </c>
    </row>
    <row r="888" spans="2:12" ht="24">
      <c r="B888" s="15" t="s">
        <v>375</v>
      </c>
      <c r="C888" s="5" t="s">
        <v>57</v>
      </c>
      <c r="D888" s="6" t="s">
        <v>49</v>
      </c>
      <c r="E888" s="6" t="s">
        <v>305</v>
      </c>
      <c r="F888" s="5"/>
      <c r="G888" s="7">
        <f aca="true" t="shared" si="449" ref="G888:L888">G889+G891</f>
        <v>26633100</v>
      </c>
      <c r="H888" s="7">
        <f t="shared" si="449"/>
        <v>2456600</v>
      </c>
      <c r="I888" s="7">
        <f t="shared" si="449"/>
        <v>29089700</v>
      </c>
      <c r="J888" s="7">
        <f t="shared" si="449"/>
        <v>29089700</v>
      </c>
      <c r="K888" s="7">
        <f t="shared" si="449"/>
        <v>-29089700</v>
      </c>
      <c r="L888" s="7">
        <f t="shared" si="449"/>
        <v>0</v>
      </c>
    </row>
    <row r="889" spans="2:12" ht="24">
      <c r="B889" s="15" t="s">
        <v>156</v>
      </c>
      <c r="C889" s="5" t="s">
        <v>57</v>
      </c>
      <c r="D889" s="6" t="s">
        <v>49</v>
      </c>
      <c r="E889" s="6" t="s">
        <v>306</v>
      </c>
      <c r="F889" s="5"/>
      <c r="G889" s="7">
        <f aca="true" t="shared" si="450" ref="G889:L889">G890</f>
        <v>20093700</v>
      </c>
      <c r="H889" s="7">
        <f t="shared" si="450"/>
        <v>2500000</v>
      </c>
      <c r="I889" s="7">
        <f t="shared" si="450"/>
        <v>22593700</v>
      </c>
      <c r="J889" s="7">
        <f t="shared" si="450"/>
        <v>22593700</v>
      </c>
      <c r="K889" s="7">
        <f t="shared" si="450"/>
        <v>-22593700</v>
      </c>
      <c r="L889" s="7">
        <f t="shared" si="450"/>
        <v>0</v>
      </c>
    </row>
    <row r="890" spans="2:12" ht="12.75">
      <c r="B890" s="15" t="s">
        <v>107</v>
      </c>
      <c r="C890" s="5" t="s">
        <v>57</v>
      </c>
      <c r="D890" s="6" t="s">
        <v>49</v>
      </c>
      <c r="E890" s="6" t="s">
        <v>306</v>
      </c>
      <c r="F890" s="5" t="s">
        <v>17</v>
      </c>
      <c r="G890" s="7">
        <v>20093700</v>
      </c>
      <c r="H890" s="7">
        <f>I890-G890</f>
        <v>2500000</v>
      </c>
      <c r="I890" s="7">
        <v>22593700</v>
      </c>
      <c r="J890" s="7">
        <v>22593700</v>
      </c>
      <c r="K890" s="7">
        <f>L890-J890</f>
        <v>-22593700</v>
      </c>
      <c r="L890" s="7">
        <v>0</v>
      </c>
    </row>
    <row r="891" spans="2:12" ht="24">
      <c r="B891" s="15" t="s">
        <v>157</v>
      </c>
      <c r="C891" s="5" t="s">
        <v>57</v>
      </c>
      <c r="D891" s="6" t="s">
        <v>49</v>
      </c>
      <c r="E891" s="6" t="s">
        <v>307</v>
      </c>
      <c r="F891" s="5"/>
      <c r="G891" s="7">
        <f aca="true" t="shared" si="451" ref="G891:L891">G892</f>
        <v>6539400</v>
      </c>
      <c r="H891" s="7">
        <f t="shared" si="451"/>
        <v>-43400</v>
      </c>
      <c r="I891" s="7">
        <f t="shared" si="451"/>
        <v>6496000</v>
      </c>
      <c r="J891" s="7">
        <f t="shared" si="451"/>
        <v>6496000</v>
      </c>
      <c r="K891" s="7">
        <f t="shared" si="451"/>
        <v>-6496000</v>
      </c>
      <c r="L891" s="7">
        <f t="shared" si="451"/>
        <v>0</v>
      </c>
    </row>
    <row r="892" spans="2:12" ht="12.75">
      <c r="B892" s="15" t="s">
        <v>107</v>
      </c>
      <c r="C892" s="5" t="s">
        <v>57</v>
      </c>
      <c r="D892" s="6" t="s">
        <v>49</v>
      </c>
      <c r="E892" s="6" t="s">
        <v>307</v>
      </c>
      <c r="F892" s="5" t="s">
        <v>17</v>
      </c>
      <c r="G892" s="7">
        <v>6539400</v>
      </c>
      <c r="H892" s="7">
        <f>I892-G892</f>
        <v>-43400</v>
      </c>
      <c r="I892" s="7">
        <v>6496000</v>
      </c>
      <c r="J892" s="7">
        <v>6496000</v>
      </c>
      <c r="K892" s="7">
        <f>L892-J892</f>
        <v>-6496000</v>
      </c>
      <c r="L892" s="7">
        <v>0</v>
      </c>
    </row>
    <row r="893" spans="2:12" ht="12.75" hidden="1">
      <c r="B893" s="15" t="s">
        <v>195</v>
      </c>
      <c r="C893" s="5" t="s">
        <v>57</v>
      </c>
      <c r="D893" s="5" t="s">
        <v>51</v>
      </c>
      <c r="E893" s="6"/>
      <c r="F893" s="5"/>
      <c r="G893" s="7">
        <f aca="true" t="shared" si="452" ref="G893:J895">G894</f>
        <v>0</v>
      </c>
      <c r="H893" s="7">
        <f t="shared" si="452"/>
        <v>0</v>
      </c>
      <c r="I893" s="7">
        <f t="shared" si="452"/>
        <v>0</v>
      </c>
      <c r="J893" s="7">
        <f t="shared" si="452"/>
        <v>0</v>
      </c>
      <c r="K893" s="7">
        <f aca="true" t="shared" si="453" ref="K893:L895">K894</f>
        <v>0</v>
      </c>
      <c r="L893" s="7">
        <f t="shared" si="453"/>
        <v>0</v>
      </c>
    </row>
    <row r="894" spans="2:12" ht="36" hidden="1">
      <c r="B894" s="15" t="s">
        <v>434</v>
      </c>
      <c r="C894" s="5" t="s">
        <v>57</v>
      </c>
      <c r="D894" s="5" t="s">
        <v>51</v>
      </c>
      <c r="E894" s="6" t="s">
        <v>298</v>
      </c>
      <c r="F894" s="5"/>
      <c r="G894" s="7">
        <f t="shared" si="452"/>
        <v>0</v>
      </c>
      <c r="H894" s="7">
        <f t="shared" si="452"/>
        <v>0</v>
      </c>
      <c r="I894" s="7">
        <f t="shared" si="452"/>
        <v>0</v>
      </c>
      <c r="J894" s="7">
        <f t="shared" si="452"/>
        <v>0</v>
      </c>
      <c r="K894" s="7">
        <f t="shared" si="453"/>
        <v>0</v>
      </c>
      <c r="L894" s="7">
        <f t="shared" si="453"/>
        <v>0</v>
      </c>
    </row>
    <row r="895" spans="2:12" ht="24" hidden="1">
      <c r="B895" s="15" t="s">
        <v>372</v>
      </c>
      <c r="C895" s="5" t="s">
        <v>57</v>
      </c>
      <c r="D895" s="5" t="s">
        <v>51</v>
      </c>
      <c r="E895" s="6" t="s">
        <v>301</v>
      </c>
      <c r="F895" s="5"/>
      <c r="G895" s="7">
        <f t="shared" si="452"/>
        <v>0</v>
      </c>
      <c r="H895" s="7">
        <f t="shared" si="452"/>
        <v>0</v>
      </c>
      <c r="I895" s="7">
        <f t="shared" si="452"/>
        <v>0</v>
      </c>
      <c r="J895" s="7">
        <f t="shared" si="452"/>
        <v>0</v>
      </c>
      <c r="K895" s="7">
        <f t="shared" si="453"/>
        <v>0</v>
      </c>
      <c r="L895" s="7">
        <f t="shared" si="453"/>
        <v>0</v>
      </c>
    </row>
    <row r="896" spans="2:12" ht="24" hidden="1">
      <c r="B896" s="15" t="s">
        <v>373</v>
      </c>
      <c r="C896" s="5" t="s">
        <v>57</v>
      </c>
      <c r="D896" s="5" t="s">
        <v>51</v>
      </c>
      <c r="E896" s="6" t="s">
        <v>302</v>
      </c>
      <c r="F896" s="5"/>
      <c r="G896" s="7">
        <f aca="true" t="shared" si="454" ref="G896:L896">G897+G904+G908+G910+G906</f>
        <v>0</v>
      </c>
      <c r="H896" s="7">
        <f t="shared" si="454"/>
        <v>0</v>
      </c>
      <c r="I896" s="7">
        <f t="shared" si="454"/>
        <v>0</v>
      </c>
      <c r="J896" s="7">
        <f t="shared" si="454"/>
        <v>0</v>
      </c>
      <c r="K896" s="7">
        <f t="shared" si="454"/>
        <v>0</v>
      </c>
      <c r="L896" s="7">
        <f t="shared" si="454"/>
        <v>0</v>
      </c>
    </row>
    <row r="897" spans="2:12" ht="24" hidden="1">
      <c r="B897" s="15" t="s">
        <v>375</v>
      </c>
      <c r="C897" s="5" t="s">
        <v>57</v>
      </c>
      <c r="D897" s="5" t="s">
        <v>51</v>
      </c>
      <c r="E897" s="6" t="s">
        <v>305</v>
      </c>
      <c r="F897" s="5"/>
      <c r="G897" s="7">
        <f aca="true" t="shared" si="455" ref="G897:L897">G900+G898+G902</f>
        <v>0</v>
      </c>
      <c r="H897" s="7">
        <f t="shared" si="455"/>
        <v>0</v>
      </c>
      <c r="I897" s="7">
        <f t="shared" si="455"/>
        <v>0</v>
      </c>
      <c r="J897" s="7">
        <f t="shared" si="455"/>
        <v>0</v>
      </c>
      <c r="K897" s="7">
        <f t="shared" si="455"/>
        <v>0</v>
      </c>
      <c r="L897" s="7">
        <f t="shared" si="455"/>
        <v>0</v>
      </c>
    </row>
    <row r="898" spans="2:12" ht="24" hidden="1">
      <c r="B898" s="15" t="s">
        <v>737</v>
      </c>
      <c r="C898" s="5" t="s">
        <v>57</v>
      </c>
      <c r="D898" s="5" t="s">
        <v>51</v>
      </c>
      <c r="E898" s="6" t="s">
        <v>738</v>
      </c>
      <c r="F898" s="5"/>
      <c r="G898" s="7">
        <f aca="true" t="shared" si="456" ref="G898:J900">G899</f>
        <v>0</v>
      </c>
      <c r="H898" s="7">
        <f t="shared" si="456"/>
        <v>0</v>
      </c>
      <c r="I898" s="7">
        <f t="shared" si="456"/>
        <v>0</v>
      </c>
      <c r="J898" s="7">
        <f t="shared" si="456"/>
        <v>0</v>
      </c>
      <c r="K898" s="7">
        <f aca="true" t="shared" si="457" ref="K898:L900">K899</f>
        <v>0</v>
      </c>
      <c r="L898" s="7">
        <f t="shared" si="457"/>
        <v>0</v>
      </c>
    </row>
    <row r="899" spans="2:12" ht="12.75" hidden="1">
      <c r="B899" s="15" t="s">
        <v>107</v>
      </c>
      <c r="C899" s="5" t="s">
        <v>57</v>
      </c>
      <c r="D899" s="5" t="s">
        <v>51</v>
      </c>
      <c r="E899" s="6" t="s">
        <v>738</v>
      </c>
      <c r="F899" s="5" t="s">
        <v>17</v>
      </c>
      <c r="G899" s="7">
        <v>0</v>
      </c>
      <c r="H899" s="7">
        <f>I899-G899</f>
        <v>0</v>
      </c>
      <c r="I899" s="7">
        <v>0</v>
      </c>
      <c r="J899" s="7">
        <v>0</v>
      </c>
      <c r="K899" s="7">
        <f>L899-J899</f>
        <v>0</v>
      </c>
      <c r="L899" s="7">
        <v>0</v>
      </c>
    </row>
    <row r="900" spans="2:12" ht="12.75" hidden="1">
      <c r="B900" s="15" t="s">
        <v>34</v>
      </c>
      <c r="C900" s="5" t="s">
        <v>57</v>
      </c>
      <c r="D900" s="5" t="s">
        <v>51</v>
      </c>
      <c r="E900" s="6" t="s">
        <v>425</v>
      </c>
      <c r="F900" s="5"/>
      <c r="G900" s="7">
        <f t="shared" si="456"/>
        <v>0</v>
      </c>
      <c r="H900" s="7">
        <f t="shared" si="456"/>
        <v>0</v>
      </c>
      <c r="I900" s="7">
        <f t="shared" si="456"/>
        <v>0</v>
      </c>
      <c r="J900" s="7">
        <f t="shared" si="456"/>
        <v>0</v>
      </c>
      <c r="K900" s="7">
        <f t="shared" si="457"/>
        <v>0</v>
      </c>
      <c r="L900" s="7">
        <f t="shared" si="457"/>
        <v>0</v>
      </c>
    </row>
    <row r="901" spans="2:12" ht="12.75" hidden="1">
      <c r="B901" s="15" t="s">
        <v>107</v>
      </c>
      <c r="C901" s="5" t="s">
        <v>57</v>
      </c>
      <c r="D901" s="5" t="s">
        <v>51</v>
      </c>
      <c r="E901" s="6" t="s">
        <v>425</v>
      </c>
      <c r="F901" s="5" t="s">
        <v>17</v>
      </c>
      <c r="G901" s="7">
        <v>0</v>
      </c>
      <c r="H901" s="7">
        <f>I901-G901</f>
        <v>0</v>
      </c>
      <c r="I901" s="7">
        <v>0</v>
      </c>
      <c r="J901" s="7">
        <v>0</v>
      </c>
      <c r="K901" s="7">
        <f>L901-J901</f>
        <v>0</v>
      </c>
      <c r="L901" s="7">
        <v>0</v>
      </c>
    </row>
    <row r="902" spans="2:12" ht="12.75" hidden="1">
      <c r="B902" s="15" t="s">
        <v>34</v>
      </c>
      <c r="C902" s="5" t="s">
        <v>57</v>
      </c>
      <c r="D902" s="5" t="s">
        <v>51</v>
      </c>
      <c r="E902" s="6" t="s">
        <v>743</v>
      </c>
      <c r="F902" s="5"/>
      <c r="G902" s="7">
        <f aca="true" t="shared" si="458" ref="G902:L902">G903</f>
        <v>0</v>
      </c>
      <c r="H902" s="7">
        <f t="shared" si="458"/>
        <v>0</v>
      </c>
      <c r="I902" s="7">
        <f t="shared" si="458"/>
        <v>0</v>
      </c>
      <c r="J902" s="7">
        <f t="shared" si="458"/>
        <v>0</v>
      </c>
      <c r="K902" s="7">
        <f t="shared" si="458"/>
        <v>0</v>
      </c>
      <c r="L902" s="7">
        <f t="shared" si="458"/>
        <v>0</v>
      </c>
    </row>
    <row r="903" spans="2:12" ht="12.75" hidden="1">
      <c r="B903" s="15" t="s">
        <v>107</v>
      </c>
      <c r="C903" s="5" t="s">
        <v>57</v>
      </c>
      <c r="D903" s="5" t="s">
        <v>51</v>
      </c>
      <c r="E903" s="6" t="s">
        <v>743</v>
      </c>
      <c r="F903" s="5" t="s">
        <v>17</v>
      </c>
      <c r="G903" s="7">
        <v>0</v>
      </c>
      <c r="H903" s="7">
        <f>I903-G903</f>
        <v>0</v>
      </c>
      <c r="I903" s="7">
        <v>0</v>
      </c>
      <c r="J903" s="7">
        <v>0</v>
      </c>
      <c r="K903" s="7">
        <f>L903-J903</f>
        <v>0</v>
      </c>
      <c r="L903" s="7">
        <v>0</v>
      </c>
    </row>
    <row r="904" spans="2:12" ht="48" hidden="1">
      <c r="B904" s="15" t="s">
        <v>661</v>
      </c>
      <c r="C904" s="5" t="s">
        <v>57</v>
      </c>
      <c r="D904" s="5" t="s">
        <v>51</v>
      </c>
      <c r="E904" s="6" t="s">
        <v>662</v>
      </c>
      <c r="F904" s="5"/>
      <c r="G904" s="7">
        <f aca="true" t="shared" si="459" ref="G904:L904">G905</f>
        <v>0</v>
      </c>
      <c r="H904" s="7">
        <f t="shared" si="459"/>
        <v>0</v>
      </c>
      <c r="I904" s="7">
        <f t="shared" si="459"/>
        <v>0</v>
      </c>
      <c r="J904" s="7">
        <f t="shared" si="459"/>
        <v>0</v>
      </c>
      <c r="K904" s="7">
        <f t="shared" si="459"/>
        <v>0</v>
      </c>
      <c r="L904" s="7">
        <f t="shared" si="459"/>
        <v>0</v>
      </c>
    </row>
    <row r="905" spans="2:12" ht="12.75" hidden="1">
      <c r="B905" s="15" t="s">
        <v>107</v>
      </c>
      <c r="C905" s="5" t="s">
        <v>57</v>
      </c>
      <c r="D905" s="5" t="s">
        <v>51</v>
      </c>
      <c r="E905" s="6" t="s">
        <v>662</v>
      </c>
      <c r="F905" s="5" t="s">
        <v>17</v>
      </c>
      <c r="G905" s="7">
        <v>0</v>
      </c>
      <c r="H905" s="7">
        <f>I905-G905</f>
        <v>0</v>
      </c>
      <c r="I905" s="7">
        <v>0</v>
      </c>
      <c r="J905" s="7">
        <v>0</v>
      </c>
      <c r="K905" s="7">
        <f>L905-J905</f>
        <v>0</v>
      </c>
      <c r="L905" s="7">
        <v>0</v>
      </c>
    </row>
    <row r="906" spans="2:12" ht="48" hidden="1">
      <c r="B906" s="15" t="s">
        <v>661</v>
      </c>
      <c r="C906" s="5" t="s">
        <v>57</v>
      </c>
      <c r="D906" s="5" t="s">
        <v>51</v>
      </c>
      <c r="E906" s="6" t="s">
        <v>697</v>
      </c>
      <c r="F906" s="5"/>
      <c r="G906" s="7">
        <f aca="true" t="shared" si="460" ref="G906:L906">G907</f>
        <v>0</v>
      </c>
      <c r="H906" s="7">
        <f t="shared" si="460"/>
        <v>0</v>
      </c>
      <c r="I906" s="7">
        <f t="shared" si="460"/>
        <v>0</v>
      </c>
      <c r="J906" s="7">
        <f t="shared" si="460"/>
        <v>0</v>
      </c>
      <c r="K906" s="7">
        <f t="shared" si="460"/>
        <v>0</v>
      </c>
      <c r="L906" s="7">
        <f t="shared" si="460"/>
        <v>0</v>
      </c>
    </row>
    <row r="907" spans="2:12" ht="12.75" hidden="1">
      <c r="B907" s="15" t="s">
        <v>107</v>
      </c>
      <c r="C907" s="5" t="s">
        <v>57</v>
      </c>
      <c r="D907" s="5" t="s">
        <v>51</v>
      </c>
      <c r="E907" s="6" t="s">
        <v>697</v>
      </c>
      <c r="F907" s="5" t="s">
        <v>17</v>
      </c>
      <c r="G907" s="7">
        <v>0</v>
      </c>
      <c r="H907" s="7">
        <f>I907-G907</f>
        <v>0</v>
      </c>
      <c r="I907" s="7">
        <v>0</v>
      </c>
      <c r="J907" s="7">
        <v>0</v>
      </c>
      <c r="K907" s="7">
        <f>L907-J907</f>
        <v>0</v>
      </c>
      <c r="L907" s="7">
        <v>0</v>
      </c>
    </row>
    <row r="908" spans="2:12" ht="24" hidden="1">
      <c r="B908" s="15" t="s">
        <v>456</v>
      </c>
      <c r="C908" s="5" t="s">
        <v>57</v>
      </c>
      <c r="D908" s="5" t="s">
        <v>51</v>
      </c>
      <c r="E908" s="6" t="s">
        <v>487</v>
      </c>
      <c r="F908" s="5"/>
      <c r="G908" s="7">
        <f aca="true" t="shared" si="461" ref="G908:L908">G909</f>
        <v>0</v>
      </c>
      <c r="H908" s="7">
        <f t="shared" si="461"/>
        <v>0</v>
      </c>
      <c r="I908" s="7">
        <f t="shared" si="461"/>
        <v>0</v>
      </c>
      <c r="J908" s="7">
        <f t="shared" si="461"/>
        <v>0</v>
      </c>
      <c r="K908" s="7">
        <f t="shared" si="461"/>
        <v>0</v>
      </c>
      <c r="L908" s="7">
        <f t="shared" si="461"/>
        <v>0</v>
      </c>
    </row>
    <row r="909" spans="2:12" ht="12.75" hidden="1">
      <c r="B909" s="15" t="s">
        <v>107</v>
      </c>
      <c r="C909" s="5" t="s">
        <v>57</v>
      </c>
      <c r="D909" s="5" t="s">
        <v>51</v>
      </c>
      <c r="E909" s="6" t="s">
        <v>487</v>
      </c>
      <c r="F909" s="5" t="s">
        <v>17</v>
      </c>
      <c r="G909" s="7">
        <v>0</v>
      </c>
      <c r="H909" s="7">
        <f>I909-G909</f>
        <v>0</v>
      </c>
      <c r="I909" s="7">
        <v>0</v>
      </c>
      <c r="J909" s="7">
        <v>0</v>
      </c>
      <c r="K909" s="7">
        <f>L909-J909</f>
        <v>0</v>
      </c>
      <c r="L909" s="7">
        <v>0</v>
      </c>
    </row>
    <row r="910" spans="2:12" ht="36" hidden="1">
      <c r="B910" s="15" t="s">
        <v>663</v>
      </c>
      <c r="C910" s="5" t="s">
        <v>57</v>
      </c>
      <c r="D910" s="5" t="s">
        <v>51</v>
      </c>
      <c r="E910" s="6" t="s">
        <v>660</v>
      </c>
      <c r="F910" s="5"/>
      <c r="G910" s="7">
        <f aca="true" t="shared" si="462" ref="G910:L910">G911</f>
        <v>0</v>
      </c>
      <c r="H910" s="7">
        <f t="shared" si="462"/>
        <v>0</v>
      </c>
      <c r="I910" s="7">
        <f t="shared" si="462"/>
        <v>0</v>
      </c>
      <c r="J910" s="7">
        <f t="shared" si="462"/>
        <v>0</v>
      </c>
      <c r="K910" s="7">
        <f t="shared" si="462"/>
        <v>0</v>
      </c>
      <c r="L910" s="7">
        <f t="shared" si="462"/>
        <v>0</v>
      </c>
    </row>
    <row r="911" spans="2:12" ht="12.75" hidden="1">
      <c r="B911" s="15" t="s">
        <v>107</v>
      </c>
      <c r="C911" s="5" t="s">
        <v>57</v>
      </c>
      <c r="D911" s="5" t="s">
        <v>51</v>
      </c>
      <c r="E911" s="6" t="s">
        <v>660</v>
      </c>
      <c r="F911" s="5" t="s">
        <v>17</v>
      </c>
      <c r="G911" s="7">
        <v>0</v>
      </c>
      <c r="H911" s="7">
        <f>I911-G911</f>
        <v>0</v>
      </c>
      <c r="I911" s="7">
        <v>0</v>
      </c>
      <c r="J911" s="7">
        <v>0</v>
      </c>
      <c r="K911" s="7">
        <f>L911-J911</f>
        <v>0</v>
      </c>
      <c r="L911" s="7">
        <v>0</v>
      </c>
    </row>
    <row r="912" spans="1:12" ht="12.75">
      <c r="A912" s="9"/>
      <c r="B912" s="22" t="s">
        <v>210</v>
      </c>
      <c r="C912" s="5" t="s">
        <v>211</v>
      </c>
      <c r="D912" s="5" t="s">
        <v>211</v>
      </c>
      <c r="E912" s="5" t="s">
        <v>213</v>
      </c>
      <c r="F912" s="5" t="s">
        <v>212</v>
      </c>
      <c r="G912" s="7">
        <v>17005686</v>
      </c>
      <c r="H912" s="7">
        <f>I912-G912</f>
        <v>-7526078.75</v>
      </c>
      <c r="I912" s="7">
        <v>9479607.25</v>
      </c>
      <c r="J912" s="7">
        <v>19332231.5</v>
      </c>
      <c r="K912" s="7">
        <f>L912-J912</f>
        <v>-19332231.5</v>
      </c>
      <c r="L912" s="7">
        <v>0</v>
      </c>
    </row>
    <row r="913" spans="1:12" ht="12.75">
      <c r="A913" s="9"/>
      <c r="B913" s="34" t="s">
        <v>48</v>
      </c>
      <c r="C913" s="35"/>
      <c r="D913" s="35"/>
      <c r="E913" s="35"/>
      <c r="F913" s="36"/>
      <c r="G913" s="4">
        <f aca="true" t="shared" si="463" ref="G913:L913">G13+G213+G251+G363+G429+G725+G803+G842+G851+G870+G877+G912</f>
        <v>761288988.3399999</v>
      </c>
      <c r="H913" s="4">
        <f t="shared" si="463"/>
        <v>-14770898.339999985</v>
      </c>
      <c r="I913" s="4">
        <f t="shared" si="463"/>
        <v>746518090.0000001</v>
      </c>
      <c r="J913" s="4">
        <f t="shared" si="463"/>
        <v>766838830</v>
      </c>
      <c r="K913" s="4" t="e">
        <f t="shared" si="463"/>
        <v>#REF!</v>
      </c>
      <c r="L913" s="4" t="e">
        <f t="shared" si="463"/>
        <v>#REF!</v>
      </c>
    </row>
    <row r="914" spans="1:4" ht="12.75">
      <c r="A914" s="9"/>
      <c r="C914" s="9"/>
      <c r="D914" s="9"/>
    </row>
    <row r="915" spans="1:4" ht="12.75" hidden="1">
      <c r="A915" s="9"/>
      <c r="C915" s="9"/>
      <c r="D915" s="9"/>
    </row>
    <row r="916" spans="1:12" ht="12.75" hidden="1">
      <c r="A916" s="9"/>
      <c r="C916" s="9"/>
      <c r="D916" s="9"/>
      <c r="G916" s="17">
        <v>761288988.34</v>
      </c>
      <c r="H916" s="17">
        <f>I916-G916</f>
        <v>-14770898.340000033</v>
      </c>
      <c r="I916" s="17">
        <v>746518090</v>
      </c>
      <c r="J916" s="17">
        <v>766838830</v>
      </c>
      <c r="K916" s="17">
        <f>L916-J916</f>
        <v>155814010</v>
      </c>
      <c r="L916" s="17">
        <v>922652840</v>
      </c>
    </row>
    <row r="917" spans="1:4" ht="12.75" hidden="1">
      <c r="A917" s="9"/>
      <c r="C917" s="9"/>
      <c r="D917" s="9"/>
    </row>
    <row r="918" spans="1:12" ht="12.75" hidden="1">
      <c r="A918" s="9"/>
      <c r="C918" s="9"/>
      <c r="D918" s="9"/>
      <c r="G918" s="17">
        <f aca="true" t="shared" si="464" ref="G918:L918">G916-G913</f>
        <v>0</v>
      </c>
      <c r="H918" s="17">
        <f t="shared" si="464"/>
        <v>-4.842877388000488E-08</v>
      </c>
      <c r="I918" s="17">
        <f t="shared" si="464"/>
        <v>0</v>
      </c>
      <c r="J918" s="17">
        <f t="shared" si="464"/>
        <v>0</v>
      </c>
      <c r="K918" s="17" t="e">
        <f t="shared" si="464"/>
        <v>#REF!</v>
      </c>
      <c r="L918" s="17" t="e">
        <f t="shared" si="464"/>
        <v>#REF!</v>
      </c>
    </row>
    <row r="919" spans="1:4" ht="12.75" hidden="1">
      <c r="A919" s="9"/>
      <c r="C919" s="9"/>
      <c r="D919" s="9"/>
    </row>
    <row r="920" spans="1:12" ht="12.75">
      <c r="A920" s="9"/>
      <c r="C920" s="9"/>
      <c r="D920" s="9"/>
      <c r="J920" s="17"/>
      <c r="K920" s="17"/>
      <c r="L920" s="17"/>
    </row>
    <row r="921" spans="1:12" ht="12.75">
      <c r="A921" s="9"/>
      <c r="C921" s="9"/>
      <c r="D921" s="9"/>
      <c r="J921" s="17"/>
      <c r="K921" s="17"/>
      <c r="L921" s="17"/>
    </row>
    <row r="922" spans="1:12" ht="12.75">
      <c r="A922" s="9"/>
      <c r="C922" s="9"/>
      <c r="D922" s="9"/>
      <c r="J922" s="17"/>
      <c r="K922" s="17"/>
      <c r="L922" s="17"/>
    </row>
    <row r="923" spans="1:12" ht="12.75">
      <c r="A923" s="9"/>
      <c r="C923" s="9"/>
      <c r="D923" s="9"/>
      <c r="J923" s="17"/>
      <c r="K923" s="17"/>
      <c r="L923" s="17"/>
    </row>
    <row r="924" spans="10:12" ht="12.75">
      <c r="J924" s="17"/>
      <c r="K924" s="17"/>
      <c r="L924" s="17"/>
    </row>
    <row r="925" spans="10:12" ht="12.75">
      <c r="J925" s="17"/>
      <c r="K925" s="17"/>
      <c r="L925" s="17"/>
    </row>
    <row r="926" ht="12.75">
      <c r="K926" s="17"/>
    </row>
    <row r="927" ht="12.75">
      <c r="L927" s="17"/>
    </row>
    <row r="960" spans="1:4" ht="12.75">
      <c r="A960" s="10"/>
      <c r="C960" s="9"/>
      <c r="D960" s="9"/>
    </row>
    <row r="961" spans="1:4" ht="12.75">
      <c r="A961" s="10"/>
      <c r="C961" s="9"/>
      <c r="D961" s="9"/>
    </row>
    <row r="962" spans="1:4" ht="12.75">
      <c r="A962" s="10"/>
      <c r="C962" s="9"/>
      <c r="D962" s="9"/>
    </row>
    <row r="963" ht="12.75">
      <c r="A963" s="11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2"/>
    </row>
    <row r="978" ht="12.75">
      <c r="A978" s="12"/>
    </row>
    <row r="979" ht="12.75">
      <c r="A979" s="13"/>
    </row>
    <row r="980" ht="12.75">
      <c r="A980" s="13"/>
    </row>
    <row r="981" ht="12.75">
      <c r="A981" s="12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2"/>
    </row>
    <row r="999" ht="12.75">
      <c r="A999" s="12"/>
    </row>
    <row r="1000" ht="12.75">
      <c r="A1000" s="13"/>
    </row>
    <row r="1001" ht="12.75">
      <c r="A1001" s="13"/>
    </row>
    <row r="1002" ht="12.75">
      <c r="A1002" s="13"/>
    </row>
    <row r="1003" ht="12.75">
      <c r="A1003" s="12"/>
    </row>
    <row r="1004" ht="12.75">
      <c r="A1004" s="12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2"/>
    </row>
    <row r="1038" ht="12.75">
      <c r="A1038" s="12"/>
    </row>
    <row r="1039" ht="12.75">
      <c r="A1039" s="13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3"/>
    </row>
    <row r="1058" ht="12.75">
      <c r="A1058" s="13"/>
    </row>
    <row r="1059" ht="12.75">
      <c r="A1059" s="13"/>
    </row>
    <row r="1060" ht="12.75">
      <c r="A1060" s="12"/>
    </row>
    <row r="1061" ht="12.75">
      <c r="A1061" s="12"/>
    </row>
    <row r="1062" ht="12.75">
      <c r="A1062" s="13"/>
    </row>
    <row r="1063" ht="12.75">
      <c r="A1063" s="13"/>
    </row>
    <row r="1064" ht="12.75">
      <c r="A1064" s="13"/>
    </row>
    <row r="1065" ht="12.75">
      <c r="A1065" s="12"/>
    </row>
    <row r="1066" ht="12.75">
      <c r="A1066" s="12"/>
    </row>
    <row r="1067" ht="12.75">
      <c r="A1067" s="13"/>
    </row>
    <row r="1068" ht="12.75">
      <c r="A1068" s="12"/>
    </row>
    <row r="1069" ht="12.75">
      <c r="A1069" s="12"/>
    </row>
    <row r="1070" ht="12.75">
      <c r="A1070" s="13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spans="1:3" ht="12.75">
      <c r="A1160" s="10"/>
      <c r="C1160" s="9"/>
    </row>
    <row r="1161" spans="1:3" ht="12.75">
      <c r="A1161" s="10"/>
      <c r="C1161" s="9"/>
    </row>
    <row r="1162" spans="1:3" ht="12.75">
      <c r="A1162" s="10"/>
      <c r="C1162" s="9"/>
    </row>
    <row r="1163" spans="1:3" ht="12.75">
      <c r="A1163" s="10"/>
      <c r="C1163" s="9"/>
    </row>
    <row r="1164" spans="1:3" ht="12.75">
      <c r="A1164" s="10"/>
      <c r="C1164" s="9"/>
    </row>
    <row r="1165" spans="1:3" ht="12.75">
      <c r="A1165" s="10"/>
      <c r="C1165" s="9"/>
    </row>
    <row r="1166" spans="1:3" ht="12.75">
      <c r="A1166" s="10"/>
      <c r="C1166" s="9"/>
    </row>
    <row r="1167" spans="1:3" ht="12.75">
      <c r="A1167" s="10"/>
      <c r="C1167" s="9"/>
    </row>
    <row r="1168" spans="1:3" ht="12.75">
      <c r="A1168" s="10"/>
      <c r="C1168" s="9"/>
    </row>
    <row r="1169" spans="1:3" ht="12.75">
      <c r="A1169" s="10"/>
      <c r="C1169" s="9"/>
    </row>
    <row r="1170" spans="1:3" ht="12.75">
      <c r="A1170" s="10"/>
      <c r="C1170" s="9"/>
    </row>
    <row r="1171" spans="1:3" ht="12.75">
      <c r="A1171" s="10"/>
      <c r="C1171" s="9"/>
    </row>
    <row r="1172" spans="1:3" ht="12.75">
      <c r="A1172" s="10"/>
      <c r="C1172" s="9"/>
    </row>
    <row r="1173" spans="1:3" ht="12.75">
      <c r="A1173" s="10"/>
      <c r="C1173" s="9"/>
    </row>
    <row r="1174" spans="1:3" ht="12.75">
      <c r="A1174" s="10"/>
      <c r="C1174" s="9"/>
    </row>
    <row r="1175" spans="1:3" ht="12.75">
      <c r="A1175" s="10"/>
      <c r="C1175" s="9"/>
    </row>
    <row r="1176" spans="1:3" ht="12.75">
      <c r="A1176" s="10"/>
      <c r="C1176" s="9"/>
    </row>
    <row r="1177" spans="1:3" ht="12.75">
      <c r="A1177" s="10"/>
      <c r="C1177" s="9"/>
    </row>
    <row r="1178" spans="1:3" ht="12.75">
      <c r="A1178" s="10"/>
      <c r="C1178" s="9"/>
    </row>
    <row r="1179" spans="1:3" ht="12.75">
      <c r="A1179" s="10"/>
      <c r="C1179" s="9"/>
    </row>
    <row r="1180" spans="1:3" ht="12.75">
      <c r="A1180" s="10"/>
      <c r="C1180" s="9"/>
    </row>
    <row r="1181" spans="1:3" ht="12.75">
      <c r="A1181" s="10"/>
      <c r="C1181" s="9"/>
    </row>
    <row r="1182" spans="1:3" ht="12.75">
      <c r="A1182" s="10"/>
      <c r="C1182" s="9"/>
    </row>
    <row r="1183" spans="1:3" ht="12.75">
      <c r="A1183" s="10"/>
      <c r="C1183" s="9"/>
    </row>
    <row r="1184" spans="1:3" ht="12.75">
      <c r="A1184" s="10"/>
      <c r="C1184" s="9"/>
    </row>
    <row r="1185" spans="1:3" ht="12.75">
      <c r="A1185" s="10"/>
      <c r="C1185" s="9"/>
    </row>
    <row r="1186" spans="1:3" ht="12.75">
      <c r="A1186" s="10"/>
      <c r="C1186" s="9"/>
    </row>
    <row r="1187" spans="1:3" ht="12.75">
      <c r="A1187" s="10"/>
      <c r="C1187" s="9"/>
    </row>
    <row r="1188" spans="1:3" ht="12.75">
      <c r="A1188" s="10"/>
      <c r="C1188" s="9"/>
    </row>
    <row r="1189" spans="1:3" ht="12.75">
      <c r="A1189" s="10"/>
      <c r="C1189" s="9"/>
    </row>
    <row r="1190" spans="1:3" ht="12.75">
      <c r="A1190" s="10"/>
      <c r="C1190" s="9"/>
    </row>
    <row r="1191" spans="1:3" ht="12.75">
      <c r="A1191" s="10"/>
      <c r="C1191" s="9"/>
    </row>
    <row r="1192" spans="1:3" ht="12.75">
      <c r="A1192" s="10"/>
      <c r="C1192" s="9"/>
    </row>
    <row r="1193" spans="1:3" ht="12.75">
      <c r="A1193" s="10"/>
      <c r="C1193" s="9"/>
    </row>
    <row r="1194" spans="1:3" ht="12.75">
      <c r="A1194" s="10"/>
      <c r="C1194" s="9"/>
    </row>
    <row r="1195" spans="1:3" ht="12.75">
      <c r="A1195" s="10"/>
      <c r="C1195" s="9"/>
    </row>
    <row r="1196" spans="1:3" ht="12.75">
      <c r="A1196" s="10"/>
      <c r="C1196" s="9"/>
    </row>
    <row r="1197" spans="1:3" ht="12.75">
      <c r="A1197" s="10"/>
      <c r="C1197" s="9"/>
    </row>
    <row r="1198" spans="1:3" ht="12.75">
      <c r="A1198" s="10"/>
      <c r="C1198" s="9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spans="1:4" ht="12.75">
      <c r="A1293" s="10"/>
      <c r="C1293" s="9"/>
      <c r="D1293" s="9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spans="1:4" ht="12.75">
      <c r="A1299" s="10"/>
      <c r="C1299" s="9"/>
      <c r="D1299" s="9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spans="1:4" ht="12.75">
      <c r="A1352" s="10"/>
      <c r="C1352" s="9"/>
      <c r="D1352" s="9"/>
    </row>
    <row r="1353" spans="1:4" ht="12.75">
      <c r="A1353" s="10"/>
      <c r="C1353" s="9"/>
      <c r="D1353" s="9"/>
    </row>
    <row r="1354" spans="1:4" ht="12.75">
      <c r="A1354" s="10"/>
      <c r="C1354" s="9"/>
      <c r="D1354" s="9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spans="1:3" ht="12.75">
      <c r="A1365" s="14"/>
      <c r="C1365" s="14"/>
    </row>
    <row r="1366" ht="12.75">
      <c r="A1366" s="8"/>
    </row>
    <row r="1367" ht="12.75">
      <c r="A1367" s="8"/>
    </row>
    <row r="1368" ht="12.75">
      <c r="A1368" s="8"/>
    </row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</sheetData>
  <sheetProtection/>
  <mergeCells count="11">
    <mergeCell ref="F7:L7"/>
    <mergeCell ref="D8:L8"/>
    <mergeCell ref="C9:L9"/>
    <mergeCell ref="B10:L10"/>
    <mergeCell ref="B913:F913"/>
    <mergeCell ref="E1:L1"/>
    <mergeCell ref="E2:L2"/>
    <mergeCell ref="E3:L3"/>
    <mergeCell ref="F4:L4"/>
    <mergeCell ref="E5:L5"/>
    <mergeCell ref="E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2022-12-12T05:52:50Z</cp:lastPrinted>
  <dcterms:created xsi:type="dcterms:W3CDTF">2008-09-23T08:43:48Z</dcterms:created>
  <dcterms:modified xsi:type="dcterms:W3CDTF">2022-12-12T07:20:27Z</dcterms:modified>
  <cp:category/>
  <cp:version/>
  <cp:contentType/>
  <cp:contentStatus/>
</cp:coreProperties>
</file>